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showInkAnnotation="0" codeName="DieseArbeitsmappe"/>
  <mc:AlternateContent xmlns:mc="http://schemas.openxmlformats.org/markup-compatibility/2006">
    <mc:Choice Requires="x15">
      <x15ac:absPath xmlns:x15ac="http://schemas.microsoft.com/office/spreadsheetml/2010/11/ac" url="G:\Mon Drive\Commun FIPA-SNCE\ENVOIS HEBDO\Prochain EH Alexandre\"/>
    </mc:Choice>
  </mc:AlternateContent>
  <xr:revisionPtr revIDLastSave="0" documentId="13_ncr:1_{A2607677-D7E4-46C3-9727-BD0FB2F59568}" xr6:coauthVersionLast="47" xr6:coauthVersionMax="47" xr10:uidLastSave="{00000000-0000-0000-0000-000000000000}"/>
  <workbookProtection lockStructure="1"/>
  <bookViews>
    <workbookView xWindow="-120" yWindow="-120" windowWidth="29040" windowHeight="15840" tabRatio="708" xr2:uid="{00000000-000D-0000-FFFF-FFFF00000000}"/>
  </bookViews>
  <sheets>
    <sheet name="Info" sheetId="8" r:id="rId1"/>
    <sheet name="Toolbox" sheetId="27" r:id="rId2"/>
    <sheet name="Factsheets" sheetId="26" r:id="rId3"/>
    <sheet name="Support programmes" sheetId="14" r:id="rId4"/>
    <sheet name="Hidden_Lists" sheetId="12" state="hidden" r:id="rId5"/>
    <sheet name="Hidden_Translations" sheetId="13" state="hidden" r:id="rId6"/>
    <sheet name="Hidden_Versions" sheetId="9" state="hidden" r:id="rId7"/>
  </sheets>
  <definedNames>
    <definedName name="_xlnm._FilterDatabase" localSheetId="3" hidden="1">'Support programmes'!$B$8:$F$67</definedName>
    <definedName name="Selected_language_column">Hidden_Translations!$C$8</definedName>
    <definedName name="_xlnm.Print_Area" localSheetId="2">Factsheets!$A$1:$B$62</definedName>
    <definedName name="_xlnm.Print_Area" localSheetId="6">Hidden_Versions!$B$1:$E$35</definedName>
    <definedName name="_xlnm.Print_Area" localSheetId="0">Info!$B$1:$J$24</definedName>
    <definedName name="_xlnm.Print_Area" localSheetId="3">'Support programmes'!$A$1:$F$67</definedName>
    <definedName name="_xlnm.Print_Area" localSheetId="1">Toolbox!$B$1:$B$30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2" i="13" l="1"/>
  <c r="J201" i="13"/>
  <c r="J200"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I202" i="13"/>
  <c r="H202" i="13"/>
  <c r="I201" i="13"/>
  <c r="H201" i="13"/>
  <c r="I200" i="13"/>
  <c r="H200" i="13"/>
  <c r="I199" i="13"/>
  <c r="H199" i="13"/>
  <c r="I198" i="13"/>
  <c r="H198" i="13"/>
  <c r="I197" i="13"/>
  <c r="H197" i="13"/>
  <c r="I196" i="13"/>
  <c r="H196" i="13"/>
  <c r="I195" i="13"/>
  <c r="H195" i="13"/>
  <c r="H194" i="13"/>
  <c r="H193" i="13"/>
  <c r="H192" i="13"/>
  <c r="I191" i="13"/>
  <c r="H191" i="13"/>
  <c r="I190" i="13"/>
  <c r="H190" i="13"/>
  <c r="I189" i="13"/>
  <c r="H189" i="13"/>
  <c r="I188" i="13"/>
  <c r="H188" i="13"/>
  <c r="I187" i="13"/>
  <c r="H187" i="13"/>
  <c r="I186" i="13"/>
  <c r="H186" i="13"/>
  <c r="I185" i="13"/>
  <c r="H185" i="13"/>
  <c r="I184" i="13"/>
  <c r="H184" i="13"/>
  <c r="I183" i="13"/>
  <c r="H183" i="13"/>
  <c r="I182" i="13"/>
  <c r="H182" i="13"/>
  <c r="I181" i="13"/>
  <c r="H181" i="13"/>
  <c r="I180" i="13"/>
  <c r="H180" i="13"/>
  <c r="I179" i="13"/>
  <c r="H179" i="13"/>
  <c r="I178" i="13"/>
  <c r="H178" i="13"/>
  <c r="I177" i="13"/>
  <c r="H177" i="13"/>
  <c r="I176" i="13"/>
  <c r="H176" i="13"/>
  <c r="I175" i="13"/>
  <c r="H175" i="13"/>
  <c r="I174" i="13"/>
  <c r="H174" i="13"/>
  <c r="I173" i="13"/>
  <c r="H173" i="13"/>
  <c r="I172" i="13"/>
  <c r="H172" i="13"/>
  <c r="I171" i="13"/>
  <c r="H171" i="13"/>
  <c r="I170" i="13"/>
  <c r="H170" i="13"/>
  <c r="I169" i="13"/>
  <c r="H169" i="13"/>
  <c r="I168" i="13"/>
  <c r="H168" i="13"/>
  <c r="I167" i="13"/>
  <c r="H167" i="13"/>
  <c r="I166" i="13"/>
  <c r="I165" i="13"/>
  <c r="I164" i="13"/>
  <c r="I163" i="13"/>
  <c r="I162" i="13"/>
  <c r="I161" i="13"/>
  <c r="H161" i="13"/>
  <c r="I160" i="13"/>
  <c r="H160" i="13"/>
  <c r="I159" i="13"/>
  <c r="H159" i="13"/>
  <c r="I158" i="13"/>
  <c r="H158" i="13"/>
  <c r="I157" i="13"/>
  <c r="H157" i="13"/>
  <c r="I156" i="13"/>
  <c r="H156" i="13"/>
  <c r="I155" i="13"/>
  <c r="H155" i="13"/>
  <c r="I154" i="13"/>
  <c r="H154" i="13"/>
  <c r="I153" i="13"/>
  <c r="H153" i="13"/>
  <c r="I152" i="13"/>
  <c r="H152" i="13"/>
  <c r="I151" i="13"/>
  <c r="H151" i="13"/>
  <c r="H150" i="13"/>
  <c r="H149" i="13"/>
  <c r="H148" i="13"/>
  <c r="I147" i="13"/>
  <c r="H147" i="13"/>
  <c r="I146" i="13"/>
  <c r="H146" i="13"/>
  <c r="I145" i="13"/>
  <c r="H145" i="13"/>
  <c r="I144" i="13"/>
  <c r="H144" i="13"/>
  <c r="I143" i="13"/>
  <c r="H143" i="13"/>
  <c r="I142" i="13"/>
  <c r="H142" i="13"/>
  <c r="I141" i="13"/>
  <c r="H141" i="13"/>
  <c r="I140" i="13"/>
  <c r="H140" i="13"/>
  <c r="I139" i="13"/>
  <c r="H139" i="13"/>
  <c r="I138" i="13"/>
  <c r="H138" i="13"/>
  <c r="I137" i="13"/>
  <c r="H137" i="13"/>
  <c r="I136" i="13"/>
  <c r="H136" i="13"/>
  <c r="I135" i="13"/>
  <c r="H135" i="13"/>
  <c r="I134" i="13"/>
  <c r="H134" i="13"/>
  <c r="I133" i="13"/>
  <c r="H133" i="13"/>
  <c r="I132" i="13"/>
  <c r="H132" i="13"/>
  <c r="I131" i="13"/>
  <c r="H131" i="13"/>
  <c r="I130" i="13"/>
  <c r="H130" i="13"/>
  <c r="I129" i="13"/>
  <c r="H129" i="13"/>
  <c r="I128" i="13"/>
  <c r="H128" i="13"/>
  <c r="I127" i="13"/>
  <c r="H127" i="13"/>
  <c r="I126" i="13"/>
  <c r="H126" i="13"/>
  <c r="I125" i="13"/>
  <c r="H125" i="13"/>
  <c r="I124" i="13"/>
  <c r="H124" i="13"/>
  <c r="I123" i="13"/>
  <c r="H123" i="13"/>
  <c r="I122" i="13"/>
  <c r="I121" i="13"/>
  <c r="I120" i="13"/>
  <c r="I119" i="13"/>
  <c r="I118" i="13"/>
  <c r="I117" i="13"/>
  <c r="H117" i="13"/>
  <c r="I116" i="13"/>
  <c r="H116" i="13"/>
  <c r="I115" i="13"/>
  <c r="H115" i="13"/>
  <c r="F202" i="13"/>
  <c r="F201" i="13"/>
  <c r="F200" i="13"/>
  <c r="F199" i="13"/>
  <c r="F198" i="13"/>
  <c r="F197"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D115" i="13" l="1"/>
  <c r="D193" i="13" l="1"/>
  <c r="D194" i="13"/>
  <c r="D195" i="13"/>
  <c r="D196" i="13"/>
  <c r="D197" i="13"/>
  <c r="D198" i="13"/>
  <c r="D199" i="13"/>
  <c r="D200" i="13"/>
  <c r="D201" i="13"/>
  <c r="D202" i="13"/>
  <c r="D192" i="13"/>
  <c r="D149" i="13"/>
  <c r="D150" i="13"/>
  <c r="D151" i="13"/>
  <c r="D152" i="13"/>
  <c r="D153" i="13"/>
  <c r="D154" i="13"/>
  <c r="D155" i="13"/>
  <c r="D156" i="13"/>
  <c r="D157" i="13"/>
  <c r="D158" i="13"/>
  <c r="D159" i="13"/>
  <c r="D160" i="13"/>
  <c r="D161" i="13"/>
  <c r="D162" i="13"/>
  <c r="D163" i="13"/>
  <c r="D164" i="13"/>
  <c r="D165" i="13"/>
  <c r="D166" i="13"/>
  <c r="D148" i="13"/>
  <c r="D116" i="13"/>
  <c r="D117" i="13"/>
  <c r="D118" i="13"/>
  <c r="D119" i="13"/>
  <c r="D120" i="13"/>
  <c r="D121" i="13"/>
  <c r="D122" i="13"/>
  <c r="C8" i="13" l="1"/>
  <c r="E8" i="9" s="1"/>
  <c r="B23" i="8" l="1"/>
  <c r="C23" i="8"/>
  <c r="C24" i="8"/>
  <c r="B18" i="8"/>
  <c r="B8" i="27"/>
  <c r="C10" i="8"/>
  <c r="B8" i="8"/>
  <c r="B14" i="26"/>
  <c r="B43" i="14"/>
  <c r="C43" i="14"/>
  <c r="D43" i="14"/>
  <c r="D15" i="14"/>
  <c r="C15" i="14"/>
  <c r="B26" i="27"/>
  <c r="B22" i="27"/>
  <c r="B29" i="27"/>
  <c r="B18" i="27"/>
  <c r="B13" i="27"/>
  <c r="B6" i="27"/>
  <c r="B30" i="27"/>
  <c r="B9" i="27"/>
  <c r="B14" i="27"/>
  <c r="B24" i="27"/>
  <c r="B10" i="27"/>
  <c r="B25" i="27"/>
  <c r="B16" i="27"/>
  <c r="B21" i="27"/>
  <c r="B28" i="27"/>
  <c r="B17" i="27"/>
  <c r="B12" i="27"/>
  <c r="B20" i="27"/>
  <c r="D9" i="14"/>
  <c r="B4" i="27"/>
  <c r="C51" i="14"/>
  <c r="C47" i="14"/>
  <c r="C42" i="14"/>
  <c r="C35" i="14"/>
  <c r="C36" i="14" s="1"/>
  <c r="C27" i="14"/>
  <c r="C28" i="14" s="1"/>
  <c r="C22" i="14"/>
  <c r="C50" i="14"/>
  <c r="C45" i="14"/>
  <c r="C46" i="14" s="1"/>
  <c r="C41" i="14"/>
  <c r="C33" i="14"/>
  <c r="C34" i="14" s="1"/>
  <c r="C25" i="14"/>
  <c r="C26" i="14" s="1"/>
  <c r="C21" i="14"/>
  <c r="C49" i="14"/>
  <c r="C44" i="14"/>
  <c r="C39" i="14"/>
  <c r="C40" i="14" s="1"/>
  <c r="C30" i="14"/>
  <c r="C31" i="14" s="1"/>
  <c r="C32" i="14" s="1"/>
  <c r="C24" i="14"/>
  <c r="C20" i="14"/>
  <c r="C48" i="14"/>
  <c r="C37" i="14"/>
  <c r="C38" i="14" s="1"/>
  <c r="C29" i="14"/>
  <c r="C23" i="14"/>
  <c r="C19" i="14"/>
  <c r="C18" i="14"/>
  <c r="D45" i="14"/>
  <c r="D41" i="14"/>
  <c r="D33" i="14"/>
  <c r="D25" i="14"/>
  <c r="D21" i="14"/>
  <c r="D50" i="14"/>
  <c r="C52" i="14"/>
  <c r="D44" i="14"/>
  <c r="D39" i="14"/>
  <c r="D30" i="14"/>
  <c r="D24" i="14"/>
  <c r="D20" i="14"/>
  <c r="D48" i="14"/>
  <c r="D37" i="14"/>
  <c r="D29" i="14"/>
  <c r="D23" i="14"/>
  <c r="D18" i="14"/>
  <c r="D47" i="14"/>
  <c r="D42" i="14"/>
  <c r="D35" i="14"/>
  <c r="D27" i="14"/>
  <c r="D22" i="14"/>
  <c r="D49" i="14"/>
  <c r="D19" i="14"/>
  <c r="D51" i="14"/>
  <c r="D10" i="14"/>
  <c r="D67" i="14"/>
  <c r="D63" i="14"/>
  <c r="D57" i="14"/>
  <c r="D17" i="14"/>
  <c r="D12" i="14"/>
  <c r="C67" i="14"/>
  <c r="C63" i="14"/>
  <c r="C57" i="14"/>
  <c r="C17" i="14"/>
  <c r="C12" i="14"/>
  <c r="C13" i="14" s="1"/>
  <c r="B67" i="14"/>
  <c r="B63" i="14"/>
  <c r="B57" i="14"/>
  <c r="B50" i="14"/>
  <c r="B45" i="14"/>
  <c r="B46" i="14" s="1"/>
  <c r="B41" i="14"/>
  <c r="B33" i="14"/>
  <c r="B34" i="14" s="1"/>
  <c r="B25" i="14"/>
  <c r="B26" i="14" s="1"/>
  <c r="B21" i="14"/>
  <c r="B17" i="14"/>
  <c r="B12" i="14"/>
  <c r="B13" i="14" s="1"/>
  <c r="F8" i="14"/>
  <c r="B6" i="14"/>
  <c r="D66" i="14"/>
  <c r="D60" i="14"/>
  <c r="D56" i="14"/>
  <c r="D16" i="14"/>
  <c r="D11" i="14"/>
  <c r="C66" i="14"/>
  <c r="C60" i="14"/>
  <c r="C56" i="14"/>
  <c r="C16" i="14"/>
  <c r="C11" i="14"/>
  <c r="B66" i="14"/>
  <c r="B60" i="14"/>
  <c r="B56" i="14"/>
  <c r="B49" i="14"/>
  <c r="B44" i="14"/>
  <c r="B39" i="14"/>
  <c r="B40" i="14" s="1"/>
  <c r="B30" i="14"/>
  <c r="B31" i="14" s="1"/>
  <c r="B32" i="14" s="1"/>
  <c r="B24" i="14"/>
  <c r="B20" i="14"/>
  <c r="B16" i="14"/>
  <c r="D8" i="14"/>
  <c r="D65" i="14"/>
  <c r="D59" i="14"/>
  <c r="D52" i="14"/>
  <c r="C65" i="14"/>
  <c r="C59" i="14"/>
  <c r="C10" i="14"/>
  <c r="B65" i="14"/>
  <c r="B59" i="14"/>
  <c r="B52" i="14"/>
  <c r="B48" i="14"/>
  <c r="B37" i="14"/>
  <c r="B38" i="14" s="1"/>
  <c r="B29" i="14"/>
  <c r="B23" i="14"/>
  <c r="B19" i="14"/>
  <c r="B15" i="14"/>
  <c r="B10" i="14"/>
  <c r="C8" i="14"/>
  <c r="D64" i="14"/>
  <c r="D58" i="14"/>
  <c r="D14" i="14"/>
  <c r="C64" i="14"/>
  <c r="C58" i="14"/>
  <c r="C14" i="14"/>
  <c r="C9" i="14"/>
  <c r="B64" i="14"/>
  <c r="B58" i="14"/>
  <c r="B51" i="14"/>
  <c r="B47" i="14"/>
  <c r="B42" i="14"/>
  <c r="B35" i="14"/>
  <c r="B36" i="14" s="1"/>
  <c r="B27" i="14"/>
  <c r="B28" i="14" s="1"/>
  <c r="B22" i="14"/>
  <c r="B18" i="14"/>
  <c r="B14" i="14"/>
  <c r="B9" i="14"/>
  <c r="B8" i="14"/>
  <c r="B11" i="14"/>
  <c r="B4" i="14"/>
  <c r="B11" i="26"/>
  <c r="B9" i="26"/>
  <c r="B6" i="9"/>
  <c r="D8" i="9"/>
  <c r="B4" i="9"/>
  <c r="C8" i="9"/>
  <c r="B8" i="9"/>
  <c r="B7" i="26"/>
  <c r="B6" i="26"/>
  <c r="B2" i="12"/>
  <c r="B2" i="13"/>
  <c r="B2" i="9"/>
  <c r="B2" i="14"/>
  <c r="B2" i="8"/>
  <c r="B2" i="27"/>
  <c r="B59" i="26"/>
  <c r="B53" i="26"/>
  <c r="B47" i="26"/>
  <c r="B41" i="26"/>
  <c r="B33" i="26"/>
  <c r="B25" i="26"/>
  <c r="B17" i="26"/>
  <c r="B58" i="26"/>
  <c r="B36" i="26"/>
  <c r="B19" i="26"/>
  <c r="B56" i="26"/>
  <c r="B50" i="26"/>
  <c r="B46" i="26"/>
  <c r="B38" i="26"/>
  <c r="B32" i="26"/>
  <c r="B24" i="26"/>
  <c r="B16" i="26"/>
  <c r="B52" i="26"/>
  <c r="B31" i="26"/>
  <c r="B13" i="26"/>
  <c r="B61" i="26"/>
  <c r="B55" i="26"/>
  <c r="B49" i="26"/>
  <c r="B45" i="26"/>
  <c r="B37" i="26"/>
  <c r="B29" i="26"/>
  <c r="B21" i="26"/>
  <c r="B15" i="26"/>
  <c r="B44" i="26"/>
  <c r="B28" i="26"/>
  <c r="B60" i="26"/>
  <c r="B54" i="26"/>
  <c r="B48" i="26"/>
  <c r="B42" i="26"/>
  <c r="B34" i="26"/>
  <c r="B26" i="26"/>
  <c r="B20" i="26"/>
  <c r="B40" i="26"/>
  <c r="B23" i="26"/>
  <c r="B4" i="26"/>
  <c r="B2" i="26"/>
  <c r="E21" i="8"/>
  <c r="B14" i="8"/>
  <c r="E20" i="8"/>
  <c r="C16" i="8"/>
  <c r="B12" i="8"/>
  <c r="B16" i="8"/>
  <c r="E18" i="8"/>
  <c r="C14" i="8"/>
  <c r="B6" i="8"/>
  <c r="B4" i="8"/>
  <c r="C62" i="14" l="1"/>
  <c r="C61" i="14"/>
  <c r="B55" i="14"/>
  <c r="B54" i="14"/>
  <c r="B53" i="14"/>
  <c r="C53" i="14"/>
  <c r="C55" i="14"/>
  <c r="C54" i="14"/>
  <c r="B62" i="14"/>
  <c r="B61" i="14"/>
</calcChain>
</file>

<file path=xl/sharedStrings.xml><?xml version="1.0" encoding="utf-8"?>
<sst xmlns="http://schemas.openxmlformats.org/spreadsheetml/2006/main" count="1373" uniqueCount="1246">
  <si>
    <t>English (EN)</t>
  </si>
  <si>
    <t>Version history</t>
  </si>
  <si>
    <t>Date</t>
  </si>
  <si>
    <t>Version</t>
  </si>
  <si>
    <t>Change</t>
  </si>
  <si>
    <t>Change by</t>
  </si>
  <si>
    <t>List</t>
  </si>
  <si>
    <t>Entry</t>
  </si>
  <si>
    <t>Languages</t>
  </si>
  <si>
    <t>Deutsch (DE)</t>
  </si>
  <si>
    <t>Italiano (IT)</t>
  </si>
  <si>
    <t>Español (ES)</t>
  </si>
  <si>
    <t>Français (FR)</t>
  </si>
  <si>
    <t>Latviešu valoda (LV)</t>
  </si>
  <si>
    <t>Română (RO)</t>
  </si>
  <si>
    <t>Selected language column:</t>
  </si>
  <si>
    <t>ID</t>
  </si>
  <si>
    <t>General_Header</t>
  </si>
  <si>
    <t>Improving Cold Chain Energy Efficiency (ICCEE project)</t>
  </si>
  <si>
    <t>Energieeffizienz entlang der Kühlkette (ICCEE-Projekt)</t>
  </si>
  <si>
    <t>Info_Header</t>
  </si>
  <si>
    <t>Info_Header_Text</t>
  </si>
  <si>
    <t>Info_Language_Caption</t>
  </si>
  <si>
    <t>Language:</t>
  </si>
  <si>
    <t>Info_Version_Caption</t>
  </si>
  <si>
    <t xml:space="preserve">Version: </t>
  </si>
  <si>
    <t>Info_Aim_Caption</t>
  </si>
  <si>
    <t xml:space="preserve">Aim: </t>
  </si>
  <si>
    <t>Info_Aim_Text</t>
  </si>
  <si>
    <t>Info_Target_Caption</t>
  </si>
  <si>
    <t>Target group:</t>
  </si>
  <si>
    <t>Info_Target_Text</t>
  </si>
  <si>
    <t>Supply chain managers &amp; environmental managers</t>
  </si>
  <si>
    <t>Info_Coding_Caption</t>
  </si>
  <si>
    <t>Color coding:</t>
  </si>
  <si>
    <t>Info_Coding_User</t>
  </si>
  <si>
    <t>Field is an input field and requires input the user.</t>
  </si>
  <si>
    <t>Info_Coding_Irrelevant</t>
  </si>
  <si>
    <t>Field does not need a change (do not process).</t>
  </si>
  <si>
    <t>Info_Coding_Transfer</t>
  </si>
  <si>
    <t>Information transferred from a different part of the workbook.</t>
  </si>
  <si>
    <t>Info_Coding_Calculated</t>
  </si>
  <si>
    <t>Information calculated based on other values.</t>
  </si>
  <si>
    <t>Title of programme</t>
  </si>
  <si>
    <t>https://www.gse.it/servizi-per-te/efficienza-energetica/certificati-bianchi</t>
  </si>
  <si>
    <t>https://www.gse.it/servizi-per-te/efficienza-energetica/conto-termico</t>
  </si>
  <si>
    <t>https://www.invitalia.it/cosa-facciamo/rafforziamo-le-imprese/fnee/cose</t>
  </si>
  <si>
    <t>France</t>
  </si>
  <si>
    <t>https://atee.fr/efficacite-energetique/club-c2e/les-certificats-deconomie-denergie</t>
  </si>
  <si>
    <t>https://www.ademe.fr/sites/default/files/assets/documents/guide_cee_entreprises.pdf</t>
  </si>
  <si>
    <t>https://www.gagnantessurtouslescouts.fr/</t>
  </si>
  <si>
    <t>https://pro-smen.org/</t>
  </si>
  <si>
    <t>https://www.prorefei.org/</t>
  </si>
  <si>
    <t>www.bafa.de/DE/Energie/Energieeffizienz/Einsparzaehler/einsparzaehler_node.html</t>
  </si>
  <si>
    <t>Funding for efficient heating networks</t>
  </si>
  <si>
    <t>Funding for energy efficiency in the economy - grant</t>
  </si>
  <si>
    <t>https://www.bafa.de/DE/Energie/Energieeffizienz/Energieeffizienz_und_Prozesswaerme/energieeffizienz_und_prozesswaerme_node.html</t>
  </si>
  <si>
    <t>Electromobility funding programme</t>
  </si>
  <si>
    <t>https://www.bafa.de/DE/Energie/Energieeffizienz/Heizungsoptimierung/heizungsoptimierung_node.html</t>
  </si>
  <si>
    <t>Small series of climate protection products</t>
  </si>
  <si>
    <t>https://www.bfee-online.de/BfEE/DE/Foerderung/foerderung_node.html;jsessionid=925EE636FE4C9C97A916EC01F3D260B4.2_cid378</t>
  </si>
  <si>
    <t>Funding for energy consulting in medium-sized businesses (EBM)</t>
  </si>
  <si>
    <t>https://www.bafa.de/DE/Energie/Energieberatung/Energieberatung_Mittelstand/energieberatung_mittelstand_node.html</t>
  </si>
  <si>
    <t>Funding of entrepreneurial "know hows" (KN)</t>
  </si>
  <si>
    <t xml:space="preserve">https://www.emas.de/foerderung  </t>
  </si>
  <si>
    <t xml:space="preserve">https://www.bmwi.de/Redaktion/DE/Publikationen/Mittelstand/foerderung-unternehmerisches-know-how.pdf?__blob=publicationFile&amp;v=21 </t>
  </si>
  <si>
    <t xml:space="preserve">https://www.emas.de/foerderung </t>
  </si>
  <si>
    <t xml:space="preserve">https://www.rentenbank.de/dokumente/Programmbedingungen-Produktionssicherung.pdf  </t>
  </si>
  <si>
    <t>https://www.klimaschutz.de/kommunalrichtlinie</t>
  </si>
  <si>
    <t>https://www.emas.de/foerderung/foerder-datenbank/foerder-datenbank-details?tx_foerderdb_pi1%5Bcontroller%5D=Foerderungen&amp;tx_foerderdb_pi1%5Bfoerderungen%5D=42&amp;cHash=1f87db7244fb235cbcbe874a1fa5fdf6</t>
  </si>
  <si>
    <t>https://www.ptj.de/klimaschutzinitiative-kommunen</t>
  </si>
  <si>
    <t>https://www.emas.de/aktuelles/news/26-03-20-kfw-mittelstand</t>
  </si>
  <si>
    <t>https://www.ptj.de/klimaschutzinitiative/modellprojekte</t>
  </si>
  <si>
    <t xml:space="preserve">https://www.klimaschutz.de/ziele-und-aufgaben </t>
  </si>
  <si>
    <t>https://www.klimaschutz.de/innovative-klimaschutzprojekte</t>
  </si>
  <si>
    <t xml:space="preserve">https://www.ptj.de/klimaschutzinitiative/wirtschaft-verbraucher-bildung </t>
  </si>
  <si>
    <t>Consultancy of agricultural businesses</t>
  </si>
  <si>
    <t>Environmental management in convoy</t>
  </si>
  <si>
    <t xml:space="preserve">https://www.bsu-berlin.de/de/themen/energie-und-klimaschutz.html  </t>
  </si>
  <si>
    <t>https://isb.rlp.de/foerderung/138.html</t>
  </si>
  <si>
    <t>https://likumi.lv/ta/id/296683-darbibas-programmas-izaugsme-un-nodarbinatiba-4-1-1-specifiska-atbalsta-merka-veicinat-efektivu-energoresursu-izmantosanu</t>
  </si>
  <si>
    <t>https://likumi.lv/ta/id/284596-darbibas-programmas-izaugsme-un-nodarbinatiba-4-1-1-specifiska-atbalsta-merka-veicinat-efektivu-energoresursu-izmantosanu</t>
  </si>
  <si>
    <t>https://likumi.lv/ta/id/310544-darbibas-programmas-izaugsme-un-nodarbinatiba-4-1-1-specifiska-atbalsta-merka-veicinat-efektivu-energoresursu-izmantosanu</t>
  </si>
  <si>
    <t>https://www.cfla.gov.lv/lv/jaunumi/2020/pagarinata-pieteiksanas-es-fondu-atbalstam-energoefektivitates-palielinasanai-apstrades-rupnieciba</t>
  </si>
  <si>
    <t>https://www.altum.lv/lv/pakalpojumi/uznemumiem/aizdevumi-uznemumu-energoefektivitatei/aizdevumi-uznemumu-energoefektivitate/</t>
  </si>
  <si>
    <t>https://www.altum.lv/lv/pakalpojumi/uznemumiem/aizdevumi/energoefektivitiates-aizdevums-esko/energoefektivitates-aizdevums-esko/</t>
  </si>
  <si>
    <t>https://www.idae.es/ayudas-y-financiacion/para-eficiencia-energetica-en-la-industria/concesion-directa-ccaa-de-las</t>
  </si>
  <si>
    <t>National Financing program (IDAE) for energy efficiency actions in SMEs and large companies in the industrial sector</t>
  </si>
  <si>
    <t xml:space="preserve">https://www.rvo.nl/sites/default/files/bijlagen/MEE%20convenanttekst%20-%202%20oktober%202009.pdf </t>
  </si>
  <si>
    <t>https://www.rvo.nl/sites/default/files/bijlagen/MJA3_convenanttekst_2008-07-01_excl_bijlagen.pdf</t>
  </si>
  <si>
    <t>Operational Program Big Infrastructure 6</t>
  </si>
  <si>
    <t>Business Development SME Innovation</t>
  </si>
  <si>
    <t>New Development Law</t>
  </si>
  <si>
    <t>https://www.ependyseis.gr/anaptyxiakos/</t>
  </si>
  <si>
    <t>Manufacturing, marketing or development of agricultural products by professional farmers</t>
  </si>
  <si>
    <t>http://www.minagric.gr/index.php/el/for-farmer-2/metapoiisi/ependiseis-4-2/5671-plaisio-leitoyrgias-4-3-new</t>
  </si>
  <si>
    <t>http://www.antagonistikotita.gr/epanek/prokirixeis.asp?id=42&amp;cs=</t>
  </si>
  <si>
    <t>More efficient ventilation system for cold warehouses</t>
  </si>
  <si>
    <t>More efficient lighting system (e.g. LEDs for cold warehouses)</t>
  </si>
  <si>
    <t>Efficient motors/filter/pumps/drive systems/ steam generator with the appropriate sizing</t>
  </si>
  <si>
    <t>Warehouse with separated compartments, with automated glide racks</t>
  </si>
  <si>
    <t>Waste heat recovery (e.g., absorption chiller)</t>
  </si>
  <si>
    <t>Renewable energy for electrical and thermal energy (e.g., PV, ST, HP, solar cooling)</t>
  </si>
  <si>
    <t>Energy storage system</t>
  </si>
  <si>
    <t>Improved employees’ awareness, active engagement, training and education of operators and drivers</t>
  </si>
  <si>
    <t>Maintenance</t>
  </si>
  <si>
    <t>Regular cleaning of condensers and evaporator coils</t>
  </si>
  <si>
    <t>Minimization of compressed air leakages</t>
  </si>
  <si>
    <t>Review/ optimisation of the cooling distribution system</t>
  </si>
  <si>
    <t>EMS, energy audit, exploitation of energy benchmarks</t>
  </si>
  <si>
    <t>Set temperature range for cooling to upper limit, adjustment of cooling temperatures</t>
  </si>
  <si>
    <t>Monitoring and control</t>
  </si>
  <si>
    <t>Visualization of EnPis, real-time monitoring system, automated tracing</t>
  </si>
  <si>
    <t>Use of smart heating systems/ automatic/ intelligent control system</t>
  </si>
  <si>
    <t>Less oversized cooling systems</t>
  </si>
  <si>
    <t>Alternative refrigeration technology, design and refrigerant, retrofitting refrigeration display systems, closed display cabinets</t>
  </si>
  <si>
    <t>Refrigerant cycle (e.g., one, two stage, intercooler etc.)</t>
  </si>
  <si>
    <t>Design and usage of free cooling</t>
  </si>
  <si>
    <t>Alternative refrigeration technologies: e.g., solar cooling systems, thermal chillers, heat pumps</t>
  </si>
  <si>
    <t>Retrofit of R22 refrigeration system by centralized ammonia (NH3) system</t>
  </si>
  <si>
    <t>Transport</t>
  </si>
  <si>
    <t>Improved insulation of trucks (e.g., air curtain)</t>
  </si>
  <si>
    <t>Fuel monitoring for drivers and training drivers for fuel consumption reduction</t>
  </si>
  <si>
    <t>Optimised travel routes (e.g., reduction of empty return trips), modal shift</t>
  </si>
  <si>
    <t>Alternate means of transport (e.g. portable refrigerated units for LTL)</t>
  </si>
  <si>
    <t>Industrial symbiosis</t>
  </si>
  <si>
    <t>By-product exchanges</t>
  </si>
  <si>
    <t>Sharing of infrastructures, utilities or access to services (e.g., energy or waste treatment, biogas)</t>
  </si>
  <si>
    <t>Cooperation on issues of common interest (e.g., emergency planning, training or sustainability planning)</t>
  </si>
  <si>
    <t>White Certificates</t>
  </si>
  <si>
    <t>Certificats d'Economies d'Energie (CEE)</t>
  </si>
  <si>
    <t>TPE &amp; PME Gagnantes sur tous les Coûts</t>
  </si>
  <si>
    <t>PRO-SMEn</t>
  </si>
  <si>
    <t>PRO-REFEi</t>
  </si>
  <si>
    <t>Prêt Eco-Energie</t>
  </si>
  <si>
    <t>Netherlands</t>
  </si>
  <si>
    <t>Romania</t>
  </si>
  <si>
    <t>The aim of this guidance is to give the user an overview of the different tools available in the framework of ICCEE. For this purpose it includes a short description of the tools developed. For an introduction to the topic of energy efficiency in the cold supply chain, the guidance also provides an overview of various national support programmes, as well as best practice examples (so-called factsheets) on energy efficiency measures relevant for the cold chain.</t>
  </si>
  <si>
    <t>Country</t>
  </si>
  <si>
    <t>Short description of the support programme</t>
  </si>
  <si>
    <t>Funding for efficient buildings - heating optimisation</t>
  </si>
  <si>
    <t>Germany</t>
  </si>
  <si>
    <t>Spain</t>
  </si>
  <si>
    <t>Italy</t>
  </si>
  <si>
    <t>Latvia</t>
  </si>
  <si>
    <t>Greece</t>
  </si>
  <si>
    <t>Schemes_ALL_Eligible</t>
  </si>
  <si>
    <t>Schemes_All_Sectors</t>
  </si>
  <si>
    <t>Schemes_All_Subsectors</t>
  </si>
  <si>
    <t>Schemes_All_Technologies</t>
  </si>
  <si>
    <t>Further information</t>
  </si>
  <si>
    <t>Competitiveness Toolbox for Small and Very Small Businesses” Program</t>
  </si>
  <si>
    <t>Pilot program "energy-saving meters"</t>
  </si>
  <si>
    <t xml:space="preserve">https://www.bafa.de/DE/Energie/Energieeffizienz/Waermenetze/waermenetze_node.html  </t>
  </si>
  <si>
    <t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t>
  </si>
  <si>
    <t>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t>
  </si>
  <si>
    <t>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t>
  </si>
  <si>
    <t xml:space="preserve">Support is granted for the purchase (purchase or leasing) of an eligible electrically powered vehicle. Maximum subsidy amount: € 3,000
</t>
  </si>
  <si>
    <t xml:space="preserve">Promotion of heating optimisation, e.g. by installing modern, highly efficient pumps or by carrying out hydraulic balancing, which distributes the heat in the building optimally. Delivery amount: max. 25,000 Euro (30% of the net investment costs)
</t>
  </si>
  <si>
    <t xml:space="preserve">Various modules that contribute to climate protection are being funded: Module 1: Micro hydroelectric power plants in technical installations up to 30 kWel or Module 5: Purchase of electronically driven heavy-duty bicycles could be relevant for the cold chain.
</t>
  </si>
  <si>
    <t>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t>
  </si>
  <si>
    <t>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t>
  </si>
  <si>
    <t>Funding of agricultural enterprises in connection with management systems. Amount of funding: Up to 100% of the eligible costs of consultancy (maximum € 1.500). (Eligible companies: SMEs)</t>
  </si>
  <si>
    <t>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t>
  </si>
  <si>
    <t>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t>
  </si>
  <si>
    <t>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t>
  </si>
  <si>
    <t>Up to 80 % of the eligible costs of consultancy (maximum: € 1.100) (Eligible companies: all companies in Baden-Württemberg; sector(s): agriculture)</t>
  </si>
  <si>
    <t>80 % of the eligible costs (maximum € 3.000 for the project promoter; project participants receive € 7.000 each for the introduction of EMAS or € 3.5000 for revalidation). (Eligible companies: enterprises, municipal companies, freelance workers from Bavaria; sector(s): industrial economy)</t>
  </si>
  <si>
    <t>For initial validation:  maximum 50 % of eligible expenditure (maximum € 4.000) for revalidation:  maximum  50 % of eligible expenditure (maximum € 1.000) (Eligible companies: SME (&lt; 50 employees) in Saarland)</t>
  </si>
  <si>
    <t>Up to € 8.000 at maximum 50 % of eligible costs for validation. In addition, a grant of up to 50 % can be claimed, for the organisation of workshops and consultations (maximum of € 12.000 within three years) (Eligible companies: SME in Saxony)</t>
  </si>
  <si>
    <t>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t>
  </si>
  <si>
    <t>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t>
  </si>
  <si>
    <t>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t>
  </si>
  <si>
    <t>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t>
  </si>
  <si>
    <t>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t>
  </si>
  <si>
    <t>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t>
  </si>
  <si>
    <t>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t>
  </si>
  <si>
    <t>Innovation Norway Programme of 22.7 mill Euros, Industrial green innovation component (Eligible companies: SME; technologies: more efficient processes in terms of resource utilisation)</t>
  </si>
  <si>
    <t>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t>
  </si>
  <si>
    <t>Action 4.2.3 aims to incorporate innovation processes and the use of new technologies as well as environmentally friendly processes, which reduce the phenomenon of climate change (Eligible companies: SME)</t>
  </si>
  <si>
    <t>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t>
  </si>
  <si>
    <t>Bundesförderung für das Pilotprogramm Einsparzähler</t>
  </si>
  <si>
    <t xml:space="preserve">Gefördert werden Unternehmen, die Information und Beratung in Anspruch nehmen, um  anschließend mit innovativen digitalen Lösungen (IT-gestützte individuelle Ermittlung der Einsparpotenziale) ihren Endkunden helfen einen oder mehrere der Energieträger Strom, Öl, Gas, Biomasse, Wärme, Kälte bzw. Primärenergie zu sparen. Förderungsquote: 25%-50%. Maximaler Förderungsbetrag: zwei Millionen Euro gefördert. </t>
  </si>
  <si>
    <t>Bundesförderung für effiziente Wärmenetze</t>
  </si>
  <si>
    <t xml:space="preserve">Gefördert wird die Realisierung von Wärmenetzsystemen, die sich durch spezielle technische Anforderungen auszeichnen - etwa ein hoher Anteil erneuerbarer Energien, die effiziente Nutzung von Abwärme oder ein deutlich niedrigeres Temperaturniveau.  Förderhöhe: Bis zu 50% der förderfähigen Kosten und max. 15.000.000 Euro. </t>
  </si>
  <si>
    <t>Förderprogramm Elektromobilität</t>
  </si>
  <si>
    <t>Gefördert wird der Erwerb (Kauf oder Leasing) eines förderfähigen elektrisch betriebenen Fahrzeugs. Maximale Förderhöhe: 3.000 €</t>
  </si>
  <si>
    <t>Bundesförderung für Energieeffizienz in der Wirtschaft - Zuschuss</t>
  </si>
  <si>
    <t>Maßnahmen zur Steigerung der Energieeffizienz von Anlagen/Aggregate zur Anwendung auf dem Betriebsgelände. Gefördert werden die folgenden Bereiche: Querschnittstechnologien, Erneuerbare Energie zur Prozesswärmebereitstellung, Mess-, Steuer- und Regelungstechnik sowie Energiemanagementsoftware, Technologieoffene Förderung von Investitionen zur Steigerung der Strom- oder Wärmeeffizienz. Maximale Förderhöhe: 10 Millionen Euro (Förderquote: 40% der maximalen Investitionskosten)</t>
  </si>
  <si>
    <t>Bundesförderung für effiziente Gebäude - Heizungsoptimierung</t>
  </si>
  <si>
    <t>Förderung der Heizungsoptimierung, z.B. durch den Einbau von modernen, hocheffizienten Pumpen bzw. die Durchführung des hydraulischen Abgleichs, der die Wärme im Gebäude optimal verteilt. Förderhöhe: max. 25.000 Euro (30% der Nettoinvestitionskosten)</t>
  </si>
  <si>
    <t>Kleinserie Klimaschutzprodukte</t>
  </si>
  <si>
    <t>Gefördert werden verschiedene Module, die einen Beitrag zum Klimaschutz leisten: Für die Kühlkette relevant könnten u.U. Modul 1: Kleinstwasserkraftanlagen in technischen Installationen bis 30 kWel oder Modul 5: Anschaffung von elektronisch getriebenen Schwerlastfahrräder sein.</t>
  </si>
  <si>
    <t>Bundesförderung für Energieberatung im Mittelstand (EBM)</t>
  </si>
  <si>
    <t>Förderung unternehmerischen Know-hows (KN)</t>
  </si>
  <si>
    <t xml:space="preserve">Richtlinie zum „Zentralen Innovationsprogramm Mittelstand (ZIM)“ </t>
  </si>
  <si>
    <t>Programm "Produktionssicherung"</t>
  </si>
  <si>
    <t xml:space="preserve">Klimaschutzoffensive für den Mittelstand </t>
  </si>
  <si>
    <t>Förderaufruf für innovative Klimaschutzprojekte. Innovative Klimaschutzprojekte in den Bereichen Kommunen, Verbraucher, Wirtschaft und Bildung, die in den vielfältigen, klimarelevanten Handlungsfeldern substanzielle Beiträge zu den Klimaschutzzielen der Bundesregierung leisten und eine bundesweite Sichtbarkeit aufweisen.</t>
  </si>
  <si>
    <t>Beratung landwirtschaftlicher Betriebe</t>
  </si>
  <si>
    <t>Umweltmanagement im Konvoi</t>
  </si>
  <si>
    <t>Beratungen zu Innovation und TechnologieTransfer (BITT)</t>
  </si>
  <si>
    <t>Mittelstandsprogramm</t>
  </si>
  <si>
    <t>Factsheets_Header</t>
  </si>
  <si>
    <t>Factsheets_Category1</t>
  </si>
  <si>
    <t>Factsheets_Link1</t>
  </si>
  <si>
    <t>Factsheets_Link2</t>
  </si>
  <si>
    <t>Factsheets_Link3</t>
  </si>
  <si>
    <t>Factsheets_Link4</t>
  </si>
  <si>
    <t>Factsheets_Category2</t>
  </si>
  <si>
    <t>Factsheets_Link5</t>
  </si>
  <si>
    <t>Factsheets_Link6</t>
  </si>
  <si>
    <t>Factsheets_Category3</t>
  </si>
  <si>
    <t>Factsheets_Link7</t>
  </si>
  <si>
    <t>Factsheets_Link8</t>
  </si>
  <si>
    <t>Factsheets_Link9</t>
  </si>
  <si>
    <t>Factsheets_Category4</t>
  </si>
  <si>
    <t>Factsheets_Link10</t>
  </si>
  <si>
    <t>Factsheets_Category5</t>
  </si>
  <si>
    <t>Factsheets_Link11</t>
  </si>
  <si>
    <t>Factsheets_Link12</t>
  </si>
  <si>
    <t>Factsheets_Link13</t>
  </si>
  <si>
    <t>Factsheets_Category6</t>
  </si>
  <si>
    <t>Factsheets_Link14</t>
  </si>
  <si>
    <t>Factsheets_Link15</t>
  </si>
  <si>
    <t>Factsheets_Category7</t>
  </si>
  <si>
    <t>Factsheets_Link16</t>
  </si>
  <si>
    <t>Factsheets_Link17</t>
  </si>
  <si>
    <t>Factsheets_Category8</t>
  </si>
  <si>
    <t>Factsheets_Link18</t>
  </si>
  <si>
    <t>Factsheets_Link19</t>
  </si>
  <si>
    <t>Factsheets_Link20</t>
  </si>
  <si>
    <t>Factsheets_Link21</t>
  </si>
  <si>
    <t>Factsheets_Link22</t>
  </si>
  <si>
    <t>Factsheets_Link23</t>
  </si>
  <si>
    <t>Factsheets_Category9</t>
  </si>
  <si>
    <t>Factsheets_Link24</t>
  </si>
  <si>
    <t>Factsheets_Link25</t>
  </si>
  <si>
    <t>Factsheets_Link26</t>
  </si>
  <si>
    <t>Factsheets_Link27</t>
  </si>
  <si>
    <t>Factsheets_Link28</t>
  </si>
  <si>
    <t>Factsheets_Link29</t>
  </si>
  <si>
    <t>Factsheets_Link30</t>
  </si>
  <si>
    <t>Factsheets_Category10</t>
  </si>
  <si>
    <t>#0: Guidance: Info</t>
  </si>
  <si>
    <t>#0: Guidance: Versions</t>
  </si>
  <si>
    <t>#0: Guidance: Tool overview</t>
  </si>
  <si>
    <t>#0: Guidance: EEM Factsheets</t>
  </si>
  <si>
    <t>#0: Guidance: Lists</t>
  </si>
  <si>
    <t>#0: Guidance: Translations</t>
  </si>
  <si>
    <t>Improvements can range from the investment in new and more performant technologies, which have the potential to reduce energy consumption by 15 % – 40 %, to the implementation of more straightforward and less expensive maintenance and operational practices for the refrigeration system and the overall production process which can frequently reduce energy costs by 15 % or more.</t>
  </si>
  <si>
    <t>Stakeholders of the cold chain are currently implementing actions to fight global warming focusing on two main objectives: (i) the reduction of direct releases of fluorocarbons in the atmosphere mainly due to leakages, and (ii) the improvement of energy efficiency to reduce the primary energy use.</t>
  </si>
  <si>
    <t xml:space="preserve">The EEMs relevant for the cold chains have been grouped into 10 categories: auxiliary technologies, buildings, employee, energy generation and recovery, industrial symbiosis, maintenance, management, monitoring and control, refrigeration system, and transport.
</t>
  </si>
  <si>
    <t>Factsheets_Text1</t>
  </si>
  <si>
    <t>Factsheets_Text2</t>
  </si>
  <si>
    <t>Factsheets_Text3</t>
  </si>
  <si>
    <t>Factsheets_Text4</t>
  </si>
  <si>
    <t>Factsheets_Text5</t>
  </si>
  <si>
    <t>Versions_Header</t>
  </si>
  <si>
    <t>Versions_Header_Text</t>
  </si>
  <si>
    <t>Versions_Table_Heading_Date</t>
  </si>
  <si>
    <t>Versions_Table_Heading_Version</t>
  </si>
  <si>
    <t>Versions_Table_Heading_Change</t>
  </si>
  <si>
    <t>Versions_Table_Heading_Changeby</t>
  </si>
  <si>
    <t>Datum</t>
  </si>
  <si>
    <t>Änderung</t>
  </si>
  <si>
    <t>Geändert durch</t>
  </si>
  <si>
    <t>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t>
  </si>
  <si>
    <t>Certificati Bianchi o Titoli di Efficienza Energetica</t>
  </si>
  <si>
    <t>Il meccanismo dei certificati bianchi è uno schema d'obbligo e un sistema di incentivazione che nasce per favorire il ricorso a tecnologie energeticamente efficienti. Prevede la creazione di un mercato di titoli di efficienza energetica (TEE), attestanti il risparmio energetico espresso in TEP a seguito di interventi di efficientamento realizzati presso l’utenza finale da parte di distributori di energia elettica e gas, ESCO, soggetti con EGE o con sistema di gestione dell'energia ISO 50001. (Tecnologie: Riduzione dei consumi energetici (Rinnovo sistemi HVAC/ Relamping/etc.))</t>
  </si>
  <si>
    <t>Thermal Account</t>
  </si>
  <si>
    <t>Conto Termico</t>
  </si>
  <si>
    <t>Il conto termico (CT) è un meccanismo di incentivazione per l’efficienza energetica e per la produzione di energia termica da fonti rinnovabili che si rivolge a soggetti privati e pubbliche amministrazioni. Rimborsa economicamente parte della spesa sostenuta per l’intervento mediante un algoritmo che stima producibilità (nel caso di rinnovabili) o percentuale della spesa sostenuta globale (per l'efficienza energetica). (Tecnologie: Riduzione dei consumi energetici, Fonti rinnovabili (termiche))</t>
  </si>
  <si>
    <t>National Energy Efficiency  Fund</t>
  </si>
  <si>
    <t>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t>
  </si>
  <si>
    <t>Il Fondo Nazionale per l’Efficienza Energetica - FNEE è un incentivo che sostiene la realizzazione di interventi finalizzati a garantire il raggiungimento degli obiettivi nazionali di efficienza energetica. Sono finanziabili le iniziative riguardanti la riduzione dei consumi di energia nei processi industriali, la realizzazione e/o l’implementazione di reti ed impianti di teleriscaldamento e teleraffrescamento,l’efficientamento di servizi ed infrastrutture pubbliche, inclusa la pubblica illuminazione e la riqualificazione energetica degli edifici. I destinatari delle agevolazioni sono Imprese, ESCO  e Pubbliche Amministrazioni. (Tecnologie: Riduzione dei consumi energetici (Tecnologie: Rinnovo sistemi HVAC/ Relampling/etc.), ristrutturazione ed efficientamento di edifici)</t>
  </si>
  <si>
    <t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t>
  </si>
  <si>
    <t>Les certificats d'économies d'énergie font partie d’un dispositif mis en place par les pouvoirs publics pour obliger les fournisseurs d'énergie (électricité, gaz, chaleur, froid, fioul domestique, GPL et carburants pour automobiles) à réaliser des économies d'énergie. Ces obligés sont incités à promouvoir les économies d’énergie auprès de leurs clients particuliers afin de pouvoir justifier de la détention d’un volume de certificats permettant de couvrir leurs obligations respectives. Pour obtenir leurs CEE, les obligés versent des aides financières sous forme de primes aux bénéficiaires réalisant des travaux de rénovation énergétique.</t>
  </si>
  <si>
    <t>SMEs and micro businesses : winners on all costs</t>
  </si>
  <si>
    <t>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t>
  </si>
  <si>
    <t xml:space="preserve">Accompagnement et prestation de conseil qui s’adresse aux industries et artisanat de transformation, aux commerces de produits périssables et à la restauration. Son objectif est de détecter des opportunités d’économies grâce à des actions simples sur les flux matières, énergies, déchets et eau. (Entreprises éligibles : seulement les PME/TPE ; Technologies : audits énergétiques, système de management de l'énergie) </t>
  </si>
  <si>
    <t>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t>
  </si>
  <si>
    <t>PRO-SMEn est un programme national en faveur de la maîtrise des consommations d'énergie. Il a pour objectif d'accélérer le déploiement de la norme ISO 50001 dans les entreprises et les collectivités sur le territoire national. PRO-SMEn encourage et soutient financièrement la mise en place de Systèmes de management de l'énergie conformes à la norme ISO 50001, dans les entreprises et les collectivités, par le versement d'une prime. (technologies : système de management de l'énergie ISO 50001)</t>
  </si>
  <si>
    <t>The PROREFEI Programme aims to train employees in charge of energy management in industry in order to develop concrete, realistic and profitable energy optimisation projects, adapted to the constraints of each company. (Technologies: Energy manager training)</t>
  </si>
  <si>
    <t>Le Programme PROREFEI vise à former les salariés en charge de la gestion de l’énergie dans l’industrie afin de faire émerger des projets d’optimisation énergétique concrets, réalistes et rentables, adaptés aux contraintes de chaque entreprise. (technologies : formation des managers en énergie)</t>
  </si>
  <si>
    <t>Eco-Energy Loan</t>
  </si>
  <si>
    <t>The Eco-Energy Loan (EEP) provides a loan to help companies with their investment projects in the fields of environmental protection and energy saving. (Eligible companies: only SMEs)</t>
  </si>
  <si>
    <t>Le Prêt Eco-Energie (PEE) permet d'aider par un prêt les entreprises dans leur projet d’investissement s'inscrivant dans des enjeux de protection de l’environnement et d’économie d’énergie. (Entreprises éligibles : seulement les PME/TPE)</t>
  </si>
  <si>
    <t>https://les-aides.fr/fiche/bZVlAH9GxfTeBGZeTUzZ4_Vm/bpifrance/pret-eco-energie-pee.html</t>
  </si>
  <si>
    <t xml:space="preserve">Mit Zuschüssen unterstützt der Bund kleine und mittlere Unternehmen (KMU) bei der Inanspruchnahme qualifizierter Energieberatungen. Bei den geförderten Energieberatungen handelt es sich um hochwertige Energieaudits im Sinne der EU-Energieeffizienzrichtlinie. (Förderfähig sind KMU)
</t>
  </si>
  <si>
    <t>Die Förderung besteht aus einem Zuschuss zu den Beratungskosten (allgemeine oder spezielle Unternehmenssicherungsberatung) und orientiert sich an den maximal förderfähigen Beratungskosten (Bemessungsgrundlage). Der maximale Zuschuss beträgt je nach Bemessungsgrundlage zwischen 1.500 und 3.200 €. (Förderfähig sind KMU nach der EU-Definition, junge Unternehmen (jünger als 2 Jahre), Unternehmen älter als 3 Jahre, Unternehmen in wirtschaftlichen Schwierigkeiten)</t>
  </si>
  <si>
    <t>Guideline for the Central Innovation Program for medium-sized enterprises</t>
  </si>
  <si>
    <t>Kooperationsnetzwerke, die sowohl FuE-Projekte  als auch ergänzende externe Managementleistungen zur konzeptionellen Vorbereitung und koordinierten Betreuung zur Bildung und Entwicklung innovativer Netzwerke mit mindestens sechs mittelständischen Unternehmen umfassen. (unterschiedlich hohe Fördermenge) (Förderfähig sind KMU und andere Unternehmen)</t>
  </si>
  <si>
    <t>Programme "securing production"</t>
  </si>
  <si>
    <t>Förderung von landwirtschaftlichen Unternehmen in Verbindung mit Managementsystemen. Bis zu 100 % der förderfähigen Beratungsausgaben, höchstens 1.500 €. (Förderfähig sind KMU)</t>
  </si>
  <si>
    <t>Richtlinie zur Förderung von Klimaschutzprojekten in sozialen, kulturellen und öffentlichen Einrichtungen (Kommunalrichtlinie) im Rahmen der Nationalen Klimaschutzinitiative 
Gefördert wird die Implementierung eines Umweltmanagements durch die Beauftragung von externen Dienstleistern zur Unterstützung beim Aufbau eines Umweltmanagementsystems nach der europäischen EMAS-Verordnung (EG) Nr. 1221/2009. Förderquote: max. 40 Prozent. (Anntragsberechtigt sind Unternehmen und andere Organisationen mit min 25% kommunaler Beteiligung)</t>
  </si>
  <si>
    <t>Climate protection offensive for medium sized businesses</t>
  </si>
  <si>
    <t>Mit der Klimaschutzoffensive für den Mittel­stand fördert die KfW Investitionen in Maß­nahmen zur Verringerung, Vermeidung und Abbau von Treibhausgasemissionen um die mittel­ständischen Unternehmen an die kommende EU-Taxonomie  für klimafreundliche Aktivitäten heranzuführen. Die Förderung erfolgt über zinsgünstige Darlehen in Verbindung mit einem Klimazuschuss. Es wird ein Kreditbetrag bis zu 25 Mio. Euro  gefördert mit einem Förderkredit ab 1,03 % effektivem Jahreszins. (Antragsberechtigt sind Unternehmen verschiedener Branchen mit einem Jahresumsatz von maximal 500 Millionen Euro, die sich mehrheitlich im Privatbesitz befinden, kommnale Unternehmen sind oder Einzelunternehmen.)</t>
  </si>
  <si>
    <t>National climate protection initiative - Funding of climate protection pilot projects</t>
  </si>
  <si>
    <t>Förderaufruf für kommunale Klimaschutz-Modellprojekte. Besonders förderwürdig sind Modellprojekte aus den Handlungsfeldern: Abfallentsorgung, Abwasserbeseitigung, Energie- und Ressourceneffizienz, Stärkung des Umweltverbunds, grüne City-Logistik und Treibhausgas-Reduktion im Wirtschaftsverkehr, Smart-City (Vernetzung, Integration und intelligente Steuerung verschiedener umwelttechnischer Infrastrukturen. (Förderfähig sind Unternehmen mit mind. 25% kommunaler Beteiligung.)</t>
  </si>
  <si>
    <t>Refrigeration-Climate Directive</t>
  </si>
  <si>
    <t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t>
  </si>
  <si>
    <t>Kälte-Klima Richtlinie</t>
  </si>
  <si>
    <t>Gefördert werden stationäre Kälte- und Klimaanlagen, die mit nicht-halogenierten Kältemitteln betrieben werden, wenn diese neu errichtet bzw. neu installiert werden oder die Kälteerzeugungseinheit neu erstellt wird, jedoch das Kühlmittelsystem (Wasser-, Sole-, Luftverteilsystem) bestehen bleibt. Gefördert werden mobile Kimaanlagen, mit denen elektrisch betriebene Busse ab Werk ausgerüstet oder elektrisch betriebene Schienenfahrzeuge  nach- oder umgerüstet werden. Förderung ist auf 150.000 Euro pro Maßnahme sowie auf maximal 50 % der förderfähigen Ausgaben begrenzt.</t>
  </si>
  <si>
    <t>National climate protection initiative - Funding of innovative climate protection projects</t>
  </si>
  <si>
    <t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t>
  </si>
  <si>
    <t>bis zu 80 % der förderfähigen Beratungsausgaben, höchstens jedoch bis zu 1.100 €. (Antragsberechtigt sind Baden-Württembergische Unternehmen aus dem landwirtschaftlichen Sektor)</t>
  </si>
  <si>
    <t xml:space="preserve">https://www.emas.de/foerderung; http://www.landesrecht-bw.de/jportal/?quelle=jlink&amp;query=VVBW-MLR-20180219-SF&amp;psml=bsbawueprod.psml&amp;max=true&amp;aiz=true
</t>
  </si>
  <si>
    <t>bis zu 80 % der für die Beratungsleistung entstehenden Kosten, jedoch maximal 5.000 € pro Betrieb. (Antragsberechtigt sind KMU in Baden-Württemberg)</t>
  </si>
  <si>
    <t>https://www.emas.de/foerderung; https://www.kea-bw.de/fileadmin/user_upload/Foerderberatung/ECOfit_UMiK/UMiK_F%C3%B6rderrichtlinie_2020.pdf</t>
  </si>
  <si>
    <t>Directive for funding of environmentally friendly companies</t>
  </si>
  <si>
    <t>Richtlinien zur Förderung eines umweltorientierten Managements in bayerischen Unternehmen (Bayerisches Umweltmanagement- und Auditprogramm - BUMAP)</t>
  </si>
  <si>
    <t>80% der zuwendungsfähigen Ausgaben: maximal 3.000 € für den Projektträger; die Projektteilnehmer erhalten jeweils 7.000 € für die Einführung von EMAS bzw. 3.500 € für die Revalidierung. (Förderfähig sind KMU, Unternehmen, Kommunen und Verbände.)</t>
  </si>
  <si>
    <t xml:space="preserve">Programme of Berlin for sustainable development </t>
  </si>
  <si>
    <t>Berliner Programms für Nachhaltige Entwicklung (BENE)</t>
  </si>
  <si>
    <t>50-80 % der Personalausgaben, Beratungsleistungen sowie Ausgaben für die Validierung und Registrierung im Zusammenhang mit der erstmaligen Einführung eines Umweltmanagementsystems gemäß EMAS. (Förderfähig sind KMU und öffentliche Einrichtung)</t>
  </si>
  <si>
    <t>http://www.stadtentwicklung.berlin.de/umwelt/foerderprogramme/bene/fileadmin/user_upload/documents/Foerderrichtlinie_BENE_Stand_05.02.2016_2.pdf</t>
  </si>
  <si>
    <t>Directive on SME consultancyin Mecklenburg-Vorpommern</t>
  </si>
  <si>
    <t>KMU-Beratungsrichtlinie in Mecklenburg-Vorpommern</t>
  </si>
  <si>
    <t>http://www.landesrecht-mv.de/jportal/portal/page/bsmvprod.psml?doc.id=VVMV-VVMV000008739&amp;st=vv&amp;doctyp=vvmv&amp;showdoccase=1&amp;paramfromHL=true#focuspoint</t>
  </si>
  <si>
    <t>Consultations on innovation and technology transfer</t>
  </si>
  <si>
    <t>50 % der in Rechnung gestellten Beträge für Beratungsmaßnahmen (ohne Fahrtkosten und Auslagen), jedoch maximal 400 € pro Tagewerk. Insgesamt können bis zu 15 Tagewerke (6.000 €) in einem drei Jahreszeitraum in Anspruch genommen werden. (Antragsberechtigt sind technologieorientierte KMU in Rheinland-Pfalz; Sektoren: Technologie)</t>
  </si>
  <si>
    <t>SME consultancy programme</t>
  </si>
  <si>
    <t>50 % der in Rechnung gestellten Beträge für Beratungsmaßnahmen (ohne Fahrtkosten und Auslagen), jedoch maximal 400 € pro Tagewerk. Insgesamt können auch hier bis zu 15 Tagewerke (6.000 €) in einem drei Jahreszeitraum in Anspruch genommen werden. (Antragsberechtigt sind nicht-technologieorientierte KMU in Rheinland-Pfalz)</t>
  </si>
  <si>
    <t>https://isb.rlp.de/foerderung/136.html</t>
  </si>
  <si>
    <t>EMAS-Funding in Saarland</t>
  </si>
  <si>
    <t>EMAS-Förderung im Saarland</t>
  </si>
  <si>
    <t>Bei Erstvalidierung: max. 50 % der zuwendungsfähigen Ausgaben, max. 4.000 € und bei Revalidierung: max. 50 % der zuwendungsfähigen Ausgaben, max. 1.000 €. (Antragsberechtigt: KMU im Saarland mit unter 50 Mitarbeitern.)</t>
  </si>
  <si>
    <t>https://www.saarland.de/muv/DE/portale/umweltpaktundemas/informationen/emas/emasfoerderung/emasfoerderung.html</t>
  </si>
  <si>
    <t>Directive on economy, employment and mobility for SME funding from Saxonian State Ministry</t>
  </si>
  <si>
    <t>Richtlinie des Sächsischen Staatsministeriums für Wirtschaft, Arbeit und Verkehr zur Mittelstandsförderung (Mittelstandsrichtlinie)</t>
  </si>
  <si>
    <t>Bis zu 8.000 € bei max. 50 % der förderfähigen Ausgaben für die Validierung. Zusätzlich kann ein Zuschuss von bis zu 50 % für die Durchführung von Workshops und Beratungen, max. 12.000 € innerhalb von drei Jahren, in Anspruch genommen werden. (Förderfähig sind KMU in Sachsen)</t>
  </si>
  <si>
    <t xml:space="preserve">https://www.revosax.sachsen.de/vorschrift/18653 </t>
  </si>
  <si>
    <t xml:space="preserve">Directive on funding for consultancy of SME in Saxony-Anhalt </t>
  </si>
  <si>
    <t>Richtlinien über die Gewährung von Zuwendungen zur Förderung der Inanspruchnahme von Beratungsleistungen durch kleine und mittlere Unternehmen in Sachsen-Anhalt</t>
  </si>
  <si>
    <t>https://www.landesrecht.sachsen-anhalt.de/bsst/document/VVST-VVST000010252</t>
  </si>
  <si>
    <t>National Financing program (Regional Gov.) for energy efficiency actions in SMEs and large companies in the industrial sector</t>
  </si>
  <si>
    <t>Eficiencia energética en PYME y Gran Empresa del Sector Industrial. Convocatoria de ayudas de las Comunidades Autónomas.</t>
  </si>
  <si>
    <t>Proporcionado por Gobiernos Regionales. Acción 1: Mejora de la tecnología en equipos y procesos industriales con un ratio económico energético máximo de 14.379 (inversión elegible / tep de ahorro energético final en un año). Acción 2: Implantación de sistemas de gestión energética con un ratio económico energético máximo de 14.501 (inversión elegible / tep de ahorro energético final en un año). Monto de la subvención: 30% de la inversión elegible.</t>
  </si>
  <si>
    <t>Eficiencia energética en PYME y Gran Empresa del Sector Industrial. Convocatoria de ayudas del IDAE.</t>
  </si>
  <si>
    <t>Mejora de la tecnología en equipos y procesos industriales (ratio económico energético máximo de 14.379 € (inversión subvencionable) / tep (ahorro energético final). La inversión subvencionable será de entre 75.000 € y un máximo de 50 millones €. Implantación de sistemas de gestión energética ( ratio económico energético máximo de 14.501 € (inversión subvencionable) / tep / ahorro energético final). La inversión subvencionable será de entre 30.000 € y un máximo de 50 millones €. Presupuesto: 168.190.250 € procedente del Fondo Nacional de Eficiencia Energética 40% de este presupuesto (67.276.100 € se reservarán para proyectos presentados por pymes)</t>
  </si>
  <si>
    <t>Voluntary agreements (MJA3/MEE)</t>
  </si>
  <si>
    <t>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t>
  </si>
  <si>
    <t>https://www.fonduri-ue.ro/poim-2014</t>
  </si>
  <si>
    <t>https://www.eeagrants.ro/programe/dezvoltarea-afacerilor</t>
  </si>
  <si>
    <t>Programme_Header</t>
  </si>
  <si>
    <t>Programme_Country_DE</t>
  </si>
  <si>
    <t>Programme_Italy_White Certificates_Title</t>
  </si>
  <si>
    <t>Programme_Italy_Thermal Account_Title</t>
  </si>
  <si>
    <t>European Regional Development Fund (ERDF) co-financing program</t>
  </si>
  <si>
    <t>Eiropas Reģionālās attīstības fonda (ERAF) līdzfinansējuma programma</t>
  </si>
  <si>
    <t>Īstenošanas mērķis ir veicināt energoefektivitāti, samazināt enerģijas patēriņu un pāreju uz atjaunojamo enerģiju ražošanas nozarē. (Atbalstāmie uzņēmumi: Mikro, mazie, vidējie un lielie uzņēmumi, kas nodarbojas ar saimniecisko darbību apstrādes rūpniecībā; sektors (-i): Apstrādes rūpniecība)</t>
  </si>
  <si>
    <t>ALTUM (valstij piederoša attīstības finansēšanas institūcija) ir izstrādājusi un piedāvā uzņēmumiem īpašu aizdevumu energoefektivitātes un atjaunojamās enerģijas projektiem. Aizdevuma atmaksu nodrošina papildu naudas plūsma no samazinātā enerģijas rēķina. (Atbilstīgie uzņēmumi: individuālie īpašnieki, mikrouzņēmumi, mazie, vidējie un lielie uzņēmumi, valsts un pašvaldību komercsabiedrības.)</t>
  </si>
  <si>
    <t>State loan program to ESCO companies</t>
  </si>
  <si>
    <t>Valsts atbalsta programma ESKO konmānijām</t>
  </si>
  <si>
    <t>Programme_Italy_National Energy Efficiency  Fund_Title</t>
  </si>
  <si>
    <t>Programme_France_White Certificates_Title</t>
  </si>
  <si>
    <t>Programme_France_SMEs and micro businesses : winners on all costs_Title</t>
  </si>
  <si>
    <t>Programme_France_PRO-REFEi_Title</t>
  </si>
  <si>
    <t>Programme_France_Eco-Energy Loan_Title</t>
  </si>
  <si>
    <t>Programme_Germany_Funding for efficient heating networks_Title</t>
  </si>
  <si>
    <t>Programme_Germany_Funding for energy efficiency in the economy - grant_Title</t>
  </si>
  <si>
    <t>Programme_Germany_Electromobility funding programme_Title</t>
  </si>
  <si>
    <t>Programme_Germany_Funding for efficient buildings - heating optimisation_Title</t>
  </si>
  <si>
    <t>Programme_Germany_Small series of climate protection products_Title</t>
  </si>
  <si>
    <t>Programme_Germany_Funding for energy consulting in medium-sized businesses (EBM)_Title</t>
  </si>
  <si>
    <t>Programme_Germany_Guideline for the Central Innovation Program for medium-sized enterprises_Title</t>
  </si>
  <si>
    <t>Programme_Germany_Municipal Directive - Directive on the Funding of Climate Protection Projects in social, cultural and public institutions within the national climate protection initiative_Title</t>
  </si>
  <si>
    <t>Programme_Germany_Climate protection offensive for medium sized businesses_Title</t>
  </si>
  <si>
    <t>Programme_Germany_National climate protection initiative - Funding of climate protection pilot projects_Title</t>
  </si>
  <si>
    <t>Programme_Germany_Refrigeration-Climate Directive_Title</t>
  </si>
  <si>
    <t>Programme_Germany_National climate protection initiative - Funding of innovative climate protection projects_Title</t>
  </si>
  <si>
    <t>Programme_Germany_Consultancy of agricultural businesses_Title</t>
  </si>
  <si>
    <t>Programme_Germany_Environmental management in convoy_Title</t>
  </si>
  <si>
    <t>Programme_Germany_Directive for funding of environmentally friendly companies_Title</t>
  </si>
  <si>
    <t>Programme_Germany_Programme of Berlin for sustainable development _Title</t>
  </si>
  <si>
    <t>Programme_Germany_Directive on SME consultancyin Mecklenburg-Vorpommern_Title</t>
  </si>
  <si>
    <t>Programme_Germany_Consultations on innovation and technology transfer_Title</t>
  </si>
  <si>
    <t>Programme_Germany_SME consultancy programme_Title</t>
  </si>
  <si>
    <t>Programme_Germany_EMAS-Funding in Saarland_Title</t>
  </si>
  <si>
    <t>Programme_Germany_Directive on economy, employment and mobility for SME funding from Saxonian State Ministry_Title</t>
  </si>
  <si>
    <t>Programme_Germany_Directive on funding for consultancy of SME in Saxony-Anhalt _Title</t>
  </si>
  <si>
    <t>Programme_Latvia_European Regional Development Fund (ERDF) co-financing program_Title</t>
  </si>
  <si>
    <t>Programme_Latvia_State loan program to ESCO companies_Title</t>
  </si>
  <si>
    <t>Programme_Spain_National Financing program (Regional Gov.) for energy efficiency actions in SMEs and large companies in the industrial sector_Title</t>
  </si>
  <si>
    <t>Programme_Spain_National Financing program (IDAE) for energy efficiency actions in SMEs and large companies in the industrial sector_Title</t>
  </si>
  <si>
    <t>Programme_Netherlands_Voluntary agreements (MJA3/MEE)_Title</t>
  </si>
  <si>
    <t>Programme_Romania_Operational Program Big Infrastructure 6_Title</t>
  </si>
  <si>
    <t>Programme_Romania_Business Development SME Innovation_Title</t>
  </si>
  <si>
    <t>Programme_Greece_New Development Law_Title</t>
  </si>
  <si>
    <t>Programme_Greece_Manufacturing, marketing or development of agricultural products by professional farmers_Title</t>
  </si>
  <si>
    <t>Programme_Greece_Competitiveness Toolbox for Small and Very Small Businesses” Program_Title</t>
  </si>
  <si>
    <t>Programme_Header_Text</t>
  </si>
  <si>
    <t>Programme_Filter_Country</t>
  </si>
  <si>
    <t>Programme_Filter_Title</t>
  </si>
  <si>
    <t>Programme_Filter_Description</t>
  </si>
  <si>
    <t>Programme_Filter_Link</t>
  </si>
  <si>
    <t>Programme_Country_ES</t>
  </si>
  <si>
    <t>Programme_Country_FR</t>
  </si>
  <si>
    <t>Programme_Country_IT</t>
  </si>
  <si>
    <t>Programme_Country_LV</t>
  </si>
  <si>
    <t>Programme_Country_NL</t>
  </si>
  <si>
    <t>Programme_Country_RO</t>
  </si>
  <si>
    <t>Programme_Country_GR</t>
  </si>
  <si>
    <t>Deutschland</t>
  </si>
  <si>
    <t>Programme_Germany_Pilot program energy-saving meters_Title</t>
  </si>
  <si>
    <t>Programme_Germany_Funding of entrepreneurial know hows (KN)_Title</t>
  </si>
  <si>
    <t>Programme_Germany_Programme securing production_Title</t>
  </si>
  <si>
    <t>Programme_Italy_White Certificates_Description</t>
  </si>
  <si>
    <t>Programme_Italy_Thermal Account_Description</t>
  </si>
  <si>
    <t>Programme_Italy_National Energy Efficiency  Fund_Description</t>
  </si>
  <si>
    <t>Programme_France_White Certificates_Description</t>
  </si>
  <si>
    <t>Programme_France_SMEs and micro businesses : winners on all costs_Description</t>
  </si>
  <si>
    <t>Programme_France_PRO-REFEi_Description</t>
  </si>
  <si>
    <t>Programme_France_Eco-Energy Loan_Description</t>
  </si>
  <si>
    <t>Programme_Germany_Funding for efficient heating networks_Description</t>
  </si>
  <si>
    <t>Programme_Germany_Funding for energy efficiency in the economy - grant_Description</t>
  </si>
  <si>
    <t>Programme_Germany_Electromobility funding programme_Description</t>
  </si>
  <si>
    <t>Programme_Germany_Funding for efficient buildings - heating optimisation_Description</t>
  </si>
  <si>
    <t>Programme_Germany_Small series of climate protection products_Description</t>
  </si>
  <si>
    <t>Programme_Germany_Funding for energy consulting in medium-sized businesses (EBM)_Description</t>
  </si>
  <si>
    <t>Programme_Germany_Guideline for the Central Innovation Program for medium-sized enterprises_Description</t>
  </si>
  <si>
    <t>Programme_Germany_Municipal Directive - Directive on the Funding of Climate Protection Projects in social, cultural and public institutions within the national climate protection initiative_Description</t>
  </si>
  <si>
    <t>Programme_Germany_Climate protection offensive for medium sized businesses_Description</t>
  </si>
  <si>
    <t>Programme_Germany_National climate protection initiative - Funding of climate protection pilot projects_Description</t>
  </si>
  <si>
    <t>Programme_Germany_Refrigeration-Climate Directive_Description</t>
  </si>
  <si>
    <t>Programme_Germany_National climate protection initiative - Funding of innovative climate protection projects_Description</t>
  </si>
  <si>
    <t>Programme_Germany_Consultancy of agricultural businesses_Description</t>
  </si>
  <si>
    <t>Programme_Germany_Environmental management in convoy_Description</t>
  </si>
  <si>
    <t>Programme_Germany_Directive for funding of environmentally friendly companies_Description</t>
  </si>
  <si>
    <t>Programme_Germany_Programme of Berlin for sustainable development _Description</t>
  </si>
  <si>
    <t>Programme_Germany_Directive on SME consultancyin Mecklenburg-Vorpommern_Description</t>
  </si>
  <si>
    <t>Programme_Germany_Consultations on innovation and technology transfer_Description</t>
  </si>
  <si>
    <t>Programme_Germany_SME consultancy programme_Description</t>
  </si>
  <si>
    <t>Programme_Germany_EMAS-Funding in Saarland_Description</t>
  </si>
  <si>
    <t>Programme_Germany_Directive on economy, employment and mobility for SME funding from Saxonian State Ministry_Description</t>
  </si>
  <si>
    <t>Programme_Germany_Directive on funding for consultancy of SME in Saxony-Anhalt _Description</t>
  </si>
  <si>
    <t>Programme_Latvia_European Regional Development Fund (ERDF) co-financing program_Description</t>
  </si>
  <si>
    <t>Programme_Latvia_State loan program to ESCO companies_Description</t>
  </si>
  <si>
    <t>Programme_Spain_National Financing program (Regional Gov.) for energy efficiency actions in SMEs and large companies in the industrial sector_Description</t>
  </si>
  <si>
    <t>Programme_Spain_National Financing program (IDAE) for energy efficiency actions in SMEs and large companies in the industrial sector_Description</t>
  </si>
  <si>
    <t>Programme_Netherlands_Voluntary agreements (MJA3/MEE)_Description</t>
  </si>
  <si>
    <t>Programme_Romania_Operational Program Big Infrastructure 6_Description</t>
  </si>
  <si>
    <t>Programme_Romania_Business Development SME Innovation_Description</t>
  </si>
  <si>
    <t>Programme_Greece_New Development Law_Description</t>
  </si>
  <si>
    <t>Programme_Greece_Manufacturing, marketing or development of agricultural products by professional farmers_Description</t>
  </si>
  <si>
    <t>Programme_Greece_Competitiveness Toolbox for Small and Very Small Businesses” Program_Description</t>
  </si>
  <si>
    <t>Nationale Klimaschutz Initiative (NKI) - Förderung Klimaschutz-Modellprojekte</t>
  </si>
  <si>
    <t>Nationale Klimaschutz Initiative (NKI) - Förderung von innovativen Klimaschutzprojekten</t>
  </si>
  <si>
    <t>Programme_Germany_Pilot program energy-saving meters_Description</t>
  </si>
  <si>
    <t>Programme_Germany_Funding of entrepreneurial know hows (KN)_Description</t>
  </si>
  <si>
    <t>Programme_Germany_Programme securing production_Description</t>
  </si>
  <si>
    <t>Sprache:</t>
  </si>
  <si>
    <t xml:space="preserve">Ziel: </t>
  </si>
  <si>
    <t>Zielgruppe:</t>
  </si>
  <si>
    <t xml:space="preserve">Lieferkettenmanager &amp; Umweltverantwortliche </t>
  </si>
  <si>
    <t>Farbgebung:</t>
  </si>
  <si>
    <t>Das Feld ist ein Eingabefeld und benötigt eine Eingabe.</t>
  </si>
  <si>
    <t>Information, die aus einem anderen Bereich der Arbeitsmappe übertragen wurde.</t>
  </si>
  <si>
    <t>Information, die aus anderen Angaben abgeleitet wurde</t>
  </si>
  <si>
    <t>Versionshistorie</t>
  </si>
  <si>
    <t>Spanien</t>
  </si>
  <si>
    <t>Frankreich</t>
  </si>
  <si>
    <t>Italien</t>
  </si>
  <si>
    <t>Lettland</t>
  </si>
  <si>
    <t>Niederlande</t>
  </si>
  <si>
    <t>Rumänien</t>
  </si>
  <si>
    <t>Griechenland</t>
  </si>
  <si>
    <t>Land</t>
  </si>
  <si>
    <t>Name des Programms</t>
  </si>
  <si>
    <t>Kurzbeschreibung des Förderprogramms</t>
  </si>
  <si>
    <t>Weiterführende Information</t>
  </si>
  <si>
    <t>#0: Anleitung: Info</t>
  </si>
  <si>
    <t>#0: Anleitung: Versionen</t>
  </si>
  <si>
    <t>#0: Anleitung: EEM Faktenblätter</t>
  </si>
  <si>
    <t>Gebäude</t>
  </si>
  <si>
    <t>Wartung</t>
  </si>
  <si>
    <t>Überwachung und Steuerung</t>
  </si>
  <si>
    <t>Industrielle Symbiose</t>
  </si>
  <si>
    <t>Kühlsystem</t>
  </si>
  <si>
    <t>Mitarbeiter</t>
  </si>
  <si>
    <t>Querschnittstechnologie</t>
  </si>
  <si>
    <t>Energieerzeugung/Wiedergewinnung</t>
  </si>
  <si>
    <t>Management</t>
  </si>
  <si>
    <t>Do you want to analyse your cold supply chain's energy consumption and prevent food quality losses?</t>
  </si>
  <si>
    <r>
      <rPr>
        <sz val="11"/>
        <rFont val="Calibri"/>
        <family val="2"/>
        <scheme val="minor"/>
      </rPr>
      <t>This page containts the internal language texts of the tool.</t>
    </r>
    <r>
      <rPr>
        <sz val="11"/>
        <color rgb="FFFF0000"/>
        <rFont val="Calibri"/>
        <family val="2"/>
        <scheme val="minor"/>
      </rPr>
      <t xml:space="preserve"> Please do not modify this sheet unless you know what you are doing.</t>
    </r>
  </si>
  <si>
    <t>Internal lists only. Please do not modify this sheet unless you know what you are doing.</t>
  </si>
  <si>
    <t>#0: Guidance: Support programmes</t>
  </si>
  <si>
    <t>#0: Anleitung: Förderprogramme</t>
  </si>
  <si>
    <t>Auxiliary technologies</t>
  </si>
  <si>
    <t>Buildings</t>
  </si>
  <si>
    <t>Employees</t>
  </si>
  <si>
    <t>Energy generation/recovery</t>
  </si>
  <si>
    <t>Refrigeration systems</t>
  </si>
  <si>
    <t xml:space="preserve">This tool deals with the life cycle analysis of cold supply chains. It allows users to perform an analysis of the environmental performance of whole cold supply chains. </t>
  </si>
  <si>
    <t>#1: Cold supply chain tool (CSC)</t>
  </si>
  <si>
    <t>Do you want to understand the environmental impact of your cold supply chain?</t>
  </si>
  <si>
    <t>#2: Life cycle assessment tool (LCA)</t>
  </si>
  <si>
    <t>Did you already take a look at the CSC and LCA tools and do you want to know more?</t>
  </si>
  <si>
    <t>Do you wonder about the economic benefit from implementing energy efficiency measures?</t>
  </si>
  <si>
    <t>And beyond: What other factors could be relevant for decision making in cold supply chain performance?</t>
  </si>
  <si>
    <t>This guidance gives an overview about the different tools and factsheets developed within the ICCEE project. Moreover, it contains an overview of relevant national support programmes and best practice examples of energy efficiency measures in the cold supply chain.</t>
  </si>
  <si>
    <t xml:space="preserve">Each category has a set of factsheets presenting a collection of various measures (English only). </t>
  </si>
  <si>
    <t>Toolbox_Header</t>
  </si>
  <si>
    <t>Toolbox_Header_Text</t>
  </si>
  <si>
    <t>The ICCEE toolbox consists of six tools. This guide gives an overview of the different tools and helps you to choose the tool that is of interest to you.  Please find a short description of each tool below.</t>
  </si>
  <si>
    <t>Toolbox_Tool1</t>
  </si>
  <si>
    <t>Toolbox_Tool2</t>
  </si>
  <si>
    <t>Toolbox_Tool3</t>
  </si>
  <si>
    <t>Toolbox_Tool1_Question</t>
  </si>
  <si>
    <t>Toolbox_Tool1_Description</t>
  </si>
  <si>
    <t>Toolbox_Tool2_Question</t>
  </si>
  <si>
    <t>Toolbox_Tool2_Description</t>
  </si>
  <si>
    <t>Toolbox_Tool3_Question</t>
  </si>
  <si>
    <t>Toolbox_Tool3_Description</t>
  </si>
  <si>
    <t>Toolbox_Tool4</t>
  </si>
  <si>
    <t>Toolbox_Tool4_Question</t>
  </si>
  <si>
    <t>Toolbox_Tool4_Description</t>
  </si>
  <si>
    <t>Toolbox_Tool5</t>
  </si>
  <si>
    <t>Toolbox_Tool5_Question</t>
  </si>
  <si>
    <t>Toolbox_Tool5_Description</t>
  </si>
  <si>
    <t>Toolbox_Tool6</t>
  </si>
  <si>
    <t>Toolbox_Tool6_Question</t>
  </si>
  <si>
    <t>Toolbox_Tool6_Description</t>
  </si>
  <si>
    <t>This tool on the supply chain deals with the energy requirement in storage and transport activities along cold supply chains and the impact of storage time and temperature on the food quality and energy consumption.</t>
  </si>
  <si>
    <t>This tool deals with the life cycle costs of energy efficiency measures. It allows users to analyse these measures from a conventional economic perspective, but also offers the possibility to review the impact from a social perspective.</t>
  </si>
  <si>
    <t>This tool deals with the perception of non-energy benefits in individual companies and on the supply chains. It allows users to compare their perception of non-energy benefits with the perception within a peer group of other companies in cold supply chains.</t>
  </si>
  <si>
    <t>This tool on non-energy benefits should serve as approach to discover the topic of NEBs in an exemplary manner. Energy efficiency measures can entail, additionally to the evident energy savings, non-energy related benefits, e.g. enhanced competitiveness, reduced maintenance requirements or an improved working environment. Non-energy benefits are easily underestimated, or even not considered, in the evaluation process of an energy saving project.</t>
  </si>
  <si>
    <t>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t>
  </si>
  <si>
    <t>Up to 80 % of the costs of consultancy services (maximum € 5.000 per business (Eligible companies: SMEs in Baden-Württemberg)</t>
  </si>
  <si>
    <t>50-80 % of staff costs, consultancy services and costs for validation and registration in connection with the first-time introduction of an environmental management system in accordance with EMAS (for non-economic operators). (Eligible companies: SMEs and public organizations in Berlin)</t>
  </si>
  <si>
    <t>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t>
  </si>
  <si>
    <t>Up to 50 % of consultancy services, with a maximum grant of € 13.500 and a maximum daily rate of € 900. (Eligible companies: SMEs in Mecklenburg-Vorpommern; sector(s): manufacturing industries, service industries, transport industry, trade, craftmanship, hotel and tourism industry)</t>
  </si>
  <si>
    <t>50 % of the invoiced amounts for consultancy services (excluding travel costs and expenses), but not exceeding € 400 per day's work. In total, up to 15 day-works (6,000 €) can also be claimed here in a three-year period. (Eligible companies: SMEs (NOT technology focused) in Rhineland-Palatinate)</t>
  </si>
  <si>
    <t>#0: Guidance: Toolübersicht</t>
  </si>
  <si>
    <t>Möchten Sie den Energieverbrauch Ihrer Kühllieferketten analysieren und Qualitätsverlusten vorbeugen?</t>
  </si>
  <si>
    <t>Dieses Tool widmet sich dem Energiebedarf von Lager- und Transportaktivitäten entlang der Kühllieferkette sowie der Wirkung der Lagerzeit und Lagertemperatur auf die Lebensmittelqualität und den Energieverbrauch.</t>
  </si>
  <si>
    <t>#2: Lebenszyklusanalyse-Tool (LCA)</t>
  </si>
  <si>
    <t>#1: Kühllieferketten-Tool (CSC)</t>
  </si>
  <si>
    <t>Haben Sie bereits einen Blick auf das CSC und LCA Tool geworfen und möchten nun mehr erfahren?</t>
  </si>
  <si>
    <t xml:space="preserve">Sind Sie an dem wirtschaftlichen Nutzen der Umsetzung von Energieeffizienzmaßnahmen interessiert? </t>
  </si>
  <si>
    <t>Darüber hinaus: Welche anderen Faktoren könnten für die Entscheidungsfindung im Bereich Kühllieferkettenleistung bedeutsam sein?</t>
  </si>
  <si>
    <t>Dieses Tool widmet sich der Wahrnehmung von nicht-energetischen Vorteilen in einzelnen Unternehmen und den Lieferketten. Es ermöglicht Nutzern den Vergleich der eigenen Wahrnehmung von nicht-energetischen Vorteilen mit der Perspektive anderer Unternehmen in der Kühllieferkette.</t>
  </si>
  <si>
    <t>Do you wonder how to analyze non-energy benefits in a structured manner?</t>
  </si>
  <si>
    <t>Fragen Sie sich, wie Sie nicht-energetische Vorteile strukturiert analysieren können?</t>
  </si>
  <si>
    <t xml:space="preserve">Die Verbesserungen können von der Investition in neue und leistungsfähigere Technologien, die das Potenzial haben, den Energieverbrauch um 15 % - 40 % zu senken, bis hin zur Einführung einfacherer und kostengünstigerer Wartungs- und Betriebspraktiken für das Kühlsystem und die gesamte Anlage reichen. </t>
  </si>
  <si>
    <t>Energy efficiency measures (EEMs) have a great potential for introducing noteworthy economic, environmental and social benefits as well as energy savings.</t>
  </si>
  <si>
    <t>Energieeffizienzmaßnahmen (EEMs) haben großes Potential, neben Energieeinsparungen auch bemerkenswerte wirtschaftliche, ökologische und soziale Vorteile herbeizuführen.</t>
  </si>
  <si>
    <t>Die für die Kühlketten relevanten EEMs wurden in 10 Kategorien gruppiert: Hilfstechnologien, Gebäude, Mitarbeiter, Energieerzeugung und -rückgewinnung, industrielle Symbiose, Wartung, Management, Überwachung und Steuerung, Kühlsystem und Transport.</t>
  </si>
  <si>
    <t xml:space="preserve">Jede Kategorie verfügt über eine Reihe von Factsheets, welche eine Sammlung verschiedener Maßnahmen vorstellen (ausschließlich auf Englisch verfügbar). </t>
  </si>
  <si>
    <t>Effizienteres Lüftungssystem für Kühlhäuser</t>
  </si>
  <si>
    <t>Effiziente Motoren/Filter/Pumpen/Antriebssysteme/Dampfkessel in geeigneter Größe.</t>
  </si>
  <si>
    <t>Effizienter innerer Kältemittelkreislauf: Verdichter, Wärmetauscher, Verdampfer, Verflüssiger, Drosselventile</t>
  </si>
  <si>
    <t>Efficient inside refrigerant cycle: compressor, heat exchanger, evaporator, condenser, throttle valves</t>
  </si>
  <si>
    <t>Abwärmenutzung (z.B. Absorptionskältemaschine)</t>
  </si>
  <si>
    <t>Energiespeichersysteme</t>
  </si>
  <si>
    <t>Regelmäßige Reinigung der Kondensatoren und Verdampfspulen</t>
  </si>
  <si>
    <t>Minimierung von Druckluftleckagen</t>
  </si>
  <si>
    <t>Überprüfung/Optimierung des Kälteverteilungssystems</t>
  </si>
  <si>
    <t>EMS, Energie-Audit, Nutzung von Energie-Benchmarks</t>
  </si>
  <si>
    <t>Einstellung einer Obergrenze für den Temperaturbereich für die Kühlung, Einstellung der Kühltemperaturen</t>
  </si>
  <si>
    <t>Visualisierung von EnPis, Echtzeitüberwachungssystem, automatisierte Rückverfolgung</t>
  </si>
  <si>
    <t>Nutzung intelligenter Heizsysteme/ automatischer/ intelligenter Kontrollsysteme</t>
  </si>
  <si>
    <t>Weniger überproportionierte Kühlsysteme</t>
  </si>
  <si>
    <t>Alternative Kühltechnologie, Design und Kühlmittel, Nachrüstung der Kühlanzeigesysteme, geschlossene Kühltheken</t>
  </si>
  <si>
    <t>Kältemittelkreislauf (z.B. ein-, zweistufig, Ladeluftkühler etc.)</t>
  </si>
  <si>
    <t>Auslegung und Nutzung der freien Kühlung</t>
  </si>
  <si>
    <t>Alternative Kältetechnologien: z.B. solare Kühlsysteme, thermische Kältemaschinen, Wärmepumpen</t>
  </si>
  <si>
    <t>Nachrüstung eines R22-Kältesystems durch ein zentrales Ammoniak (NH3)-System</t>
  </si>
  <si>
    <t>Verbesserte Isolierung von Lkws (z.B. Luftvorhang)</t>
  </si>
  <si>
    <t>Optimierung der Routen (z.B. Reduzierung von Leerfahrten), Verlagerung des Verkehrs</t>
  </si>
  <si>
    <t>Austausch von Nebenprodukten</t>
  </si>
  <si>
    <t>Gemeinsame Nutzung von Infrastrukturen, Versorgungseinrichtungen oder geteilter Zugang zu Dienstleistungen (z.B. Energie- oder Abfallbehandlung, Biogas)</t>
  </si>
  <si>
    <t>Zusammenarbeit in Fragen mit gemeinsamen Interessen (z.B. Notfallplanung, Trainings oder Nachhaltigkeitsplanung)</t>
  </si>
  <si>
    <t xml:space="preserve">Diese Anleitung verschafft Ihnen einen Überblick über die verschiedenen Tools und Factsheets, welche im Rahmen des ICCEE Projekts entstanden sind. Darüber hinaus enthält sie eine Übersicht über relevante, nationale Förderprogramme und Best-Practice-Beispiele für Energieeffizienzmaßnahmen in der Kühllieferkette. </t>
  </si>
  <si>
    <t>Das Feld bedarf keiner Eingabe (bitte nicht bearbeiten).</t>
  </si>
  <si>
    <t>Möchten Sie die Umweltauswirkungen Ihrer Kühllieferkette erfassen?</t>
  </si>
  <si>
    <t>Dieses Tool ermöglicht eine strukturierte Analyse möglicher Veränderungen der bereits in den CSC und LCA Tools analysierten Kühllieferkettenmodellen. Es stützt sich dabei auf einen Multi-Kriterien-Ansatz, welcher verschiedenste Aspekte des Energieverbrauchs, der Lebensmittelqualität und der Umweltauswirkungen beleuchtet. Darüber hinaus stellt das Tool die  Auswirkungen von Veränderungen im Bereich der Eingabekriterien dar.</t>
  </si>
  <si>
    <t>Effizienteres Beleuchtungssystem (beispielsweise LEDs für Kühlhäuser)</t>
  </si>
  <si>
    <t>Erneuerbare Energie für elektrische und thermische Energie (z.B. PV, ST, HP, solare Kühlung)</t>
  </si>
  <si>
    <t>Kraftstoffüberwachung für Fahrer und Schulung von Fahrern zur Senkung des Kraftstoffverbrauchs</t>
  </si>
  <si>
    <t>Die ICCEE Toolbox besteht aus sechs Tools. Diese Anleitung gibt einen Überblick über die verschiedenen Tools und hilft Ihnen bei der Auswahl des passenden Tools. Untenstehend finden Sie eine Übersicht über alle Tools.</t>
  </si>
  <si>
    <t>Dieses Tool widmet sich der Lebenszyklusanalyse von Kühllieferketten. Es ermöglicht Anwender*innen die Analyse der Umweltauswirkungen entlang der gesamten Kühllieferkette.</t>
  </si>
  <si>
    <t>Dieses Tool widmet sich der Lebenszyklus-Kostenrechnung von Energieeffizienzmaßnahmen. Es ermöglicht Nutzern die Analyse dieser Maßnahmen in Hinblick auf konventionelle, wirtschaftliche Aspekte sowie die Betrachtung der sozialen Auswirkungen.</t>
  </si>
  <si>
    <t xml:space="preserve">Dieses Tool widmet sich den nicht-energetischen Vorteilen und dient als Startpunkt, um sich dem Thema NEBs exemplarisch zu nähern. Energieeffizienzmaßnahmen können neben der Energieeinsparung auch nicht-energetische Vorteile mit sich bringen. Dazu gehören beispielsweise eine erhöhte Wettbewerbsfähigkeit, ein reduzierter Wartungsbedarf oder eine verbesserte Arbeitsumgebung. Nicht-energetische Vorteile sind leicht zu unterschätzen oder werden im Evaluationsprozess von Energieeffizienzprojekten gar gänzlich unterschlagen. </t>
  </si>
  <si>
    <t>Stakeholder in der Kühlkette implementieren aktuell Maßnahmen zur Bekämpfung der globalen Erwärmung. Dabei fokussieren sie sich auf zwei Hauptziele: (i) die Verringerung der direkten Freisetzung von Fluorkohlenwasserstoffen über Leckagen in die Atmosphäre und (ii) die Verbesserung der Energieeffizienz zur Senkung des Primärenergieverbrauchs.</t>
  </si>
  <si>
    <t>Lagerhalle mit Unterteilungen durch automatische Gleitregale</t>
  </si>
  <si>
    <t>Below you will find an overview of national support programmes concerning energy efficiency in the cold supply chain. Please filter by country for a brief overview of these programmes. Information in brackets indicates eligibililty to particular target groups only. Please refer to the linked information for a full overview. Please note that information on national programmes is only available in English and the language of the respective country.</t>
  </si>
  <si>
    <t>This tools allows for a structured analysis of changes to previously analyzed cold supply chain models in the CSC and LCA tools. It is based on a multi-criteria assessment approach across various criteria related to energy consumption, food quality and environmental impacts and shows the impact of changes in particular input criteria.</t>
  </si>
  <si>
    <t>Programme_France_PRO-SMEn_Description</t>
  </si>
  <si>
    <t>Programme_France_PRO-SMEn_Title</t>
  </si>
  <si>
    <t>https://www.bafa.de/DE/Energie/Energieeffizienz/Elektromobilitaet/elektromobilitaet_node.html</t>
  </si>
  <si>
    <t>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t>
  </si>
  <si>
    <t>https://www.zim.de/ZIM/Redaktion/DE/Publikationen/Richtlinien/zim-richtlinien-ab-2015.html</t>
  </si>
  <si>
    <t>https://www.kfw.de/inlandsfoerderung/Unternehmen/Energie-Umwelt/F%C3%B6rderprodukte/Klimaschutzoffensive-f%C3%BCr-den-Mittelstand-(293)/</t>
  </si>
  <si>
    <t>https://www.bafa.de/DE/Energie/Energieeffizienz/Klima_Kaeltetechnik/klima_kaeltetechnik_node.html</t>
  </si>
  <si>
    <t>https://www.bundesanzeiger.de/pub/de/amtlicher-teil?0&amp;year=2020&amp;edition=BAnz+AT+30.11.2020</t>
  </si>
  <si>
    <t>https://www.stmuv.bayern.de/themen/wirtschaft/umweltmanagementsysteme/index.htm</t>
  </si>
  <si>
    <t>https://www.rvo.nl/onderwerpen/duurzaam-ondernemen/energie-besparen/mja3-mee</t>
  </si>
  <si>
    <t>Kommunalrichtlinie</t>
  </si>
  <si>
    <t>Municipal Directive</t>
  </si>
  <si>
    <t>Förderung bis zu einer Höhe von 50 % der Beratungsleistungen, bei einer maximalen Förderung von 13.500 € und einem maximalen Tagessatz von 900 €. (Förderfähig sind KMU in Mecklenburg-Vorpommern; Sektoren: verarbeitendes Gewerbe, Dienstleistungssektor, Transportgewerbe, Handel, Handwerk, Hotel- und Tourismusgewerbe)</t>
  </si>
  <si>
    <t>Förderung von bis zu 50 % der förderfähigen Ausgaben, maximal 6.000 Euro. Das insgesamt vertraglich zu vereinbarende Nettoberaterhonorar kann höher liegen, wird jedoch für die Förderung auf 12.000 Euro begrenzt. Maximal förderfähiges Honorar von 1.600 Euro pro Tagewerk. (Antragsberechtigt: KMU in Sachsen-Anhalt unter dem Beratungsgebiet „Energie- und Umwelteffizienz “.)</t>
  </si>
  <si>
    <t xml:space="preserve">Das Ziel dieser Anleitung ist es, einen Überblick über die verschiedenen im Rahmen des ICCEE verfügbaren Tools zu geben. Zur Einführung in die Thematik der Energieeffizienz in der Kühllieferkette, liefert diese Anleitung auch eine Übersicht über verschiedene nationale Förderprogramme und Best-Practice-Beispiele in Form von so genannten Factsheets. </t>
  </si>
  <si>
    <t>Untenstehend finden Sie eine Übersicht über nationale Förderprogramme für den Bereich der Energieeffizienz in der Kühllieferkette. Bitte filtern Sie nach Land, um eine kurze Übersicht über relevante Programme zu erhalten. Die Informationen in Klammern zeigen die Fokussierung auf bestimmte Zielgruppen. Bitte nutzen Sie den Link für eine vollständige Übersicht. Bitte beachten Sie, dass Informationen zu nationalen Programmen nur in Englisch und der jeweiligen Landessprache verfügbar sind.</t>
  </si>
  <si>
    <t>Info_Language_Caption_Note</t>
  </si>
  <si>
    <t>Important note: Please chose your language prior to adding any data to the empty tool and  do not change the language therelater. Otherwise, issues may occur due to drop-down fields that do not update automatically update to the new language setting.</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</si>
  <si>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</si>
  <si>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Ελληνικά (GR)</t>
  </si>
  <si>
    <t>https://www.idae.es/ayudas-y-financiacion/para-eficiencia-energetica-en-la-industria/convocatorias-cerradas/segunda-convocatoria-ayudas-pyme-fnee</t>
  </si>
  <si>
    <t>#3: Life cycle costing tool (LCC)</t>
  </si>
  <si>
    <t>#3: Lebenszyklus-Kostenrechnungs-Tool</t>
  </si>
  <si>
    <t>#4: Benchmarking non-energy benefits (BEN)</t>
  </si>
  <si>
    <t>#4: Benchmarking nicht-energetischer Vorteile (BEN)</t>
  </si>
  <si>
    <t>#5: Non-energy benefit evaluator (NEB)</t>
  </si>
  <si>
    <t>#5: Evaluierung nicht-energetischer Vorteile (NEB)</t>
  </si>
  <si>
    <t>#6: Multi-criteria analysis tool (MCDA) (complex tool suitable for experts)</t>
  </si>
  <si>
    <t>#6: Multi-Kriterien-Analyse-Tool (MCDA) (komplexes Tool geeignet für Experten)</t>
  </si>
  <si>
    <t xml:space="preserve">Copyright: </t>
  </si>
  <si>
    <t>(c) ICCEE Project, 2021 (www.iccee.eu)</t>
  </si>
  <si>
    <t>Info_Copyright_Caption</t>
  </si>
  <si>
    <t>(c) ICCEE Projekt, 2021 (www.iccee.eu)</t>
  </si>
  <si>
    <t>Info_Copyright_Text1</t>
  </si>
  <si>
    <t>Info_Copyright_Text2</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</si>
  <si>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EASME noch die Europäische Kommission sind für die Verwendung der darin enthaltenen Informationen verantwortlich. Die englische Version dieser Copyright-Information ist maßgebend. Versionen in anderen Sprachen dienen nur zu Informationszwecken.</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</si>
  <si>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t>
  </si>
  <si>
    <t>Improved insulation (e.g. replacement of old windows, removal of thermal bridges, insulation of walls/ceilings/roofs/pipework, reduction of air infiltration of rooms and/or display area, repairing door deals and curtains, ensuring that door can be closed)</t>
  </si>
  <si>
    <t>Verbesserte Isolierung (z.B. Austausch alter Fenster, Beseitigung von Wärmebrücken, Isolierung von Wänden/Decken/Dächern/Rohrleitungen, Verringerung des Lufteindringens in Räume und/oder Ausstellungsbereiche, Reparatur von Türen und Vorhängen, Sicherstellung, dass die Tür geschlossen werden kann)</t>
  </si>
  <si>
    <t>Verbessertes Mitarbeiterbewusstsein, aktive Beteiligung, Training und Bildung der Betreiber und Fahrer</t>
  </si>
  <si>
    <t>#0: Guida: Info</t>
  </si>
  <si>
    <t>Questa guida fornisce una panoramica dei diversi strumenti e delle schede informative sviluppate nell'ambito del progetto ICCEE. Inoltre, contiene una panoramica dei programmi di supporto nazionali rilevanti e degli esempi di best practice sulle misure di efficienza energetica nella catena del freddo.</t>
  </si>
  <si>
    <t>Lingua:</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</si>
  <si>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</si>
  <si>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Versione: </t>
  </si>
  <si>
    <t>Scopo: </t>
  </si>
  <si>
    <t>Lo scopo di questa guida è quello di fornire all'utente una panoramica dei diversi strumenti disponibili nell'ambito di ICCEE. Pertanto include anche una breve descrizione degli strumenti sviluppati. Per un'introduzione al tema dell'efficienza energetica nella catena del freddo, la guida fornisce anche una panoramica dei vari programmi nazionali di supporto, così come esempi di best practice (i cosiddetti factsheets) sulle misure di efficienza energetica rilevanti per la catena del freddo.</t>
  </si>
  <si>
    <t>Destinatari:</t>
  </si>
  <si>
    <t>Responsabili della supply chain e responsabili ambientali</t>
  </si>
  <si>
    <t>Codice colore:</t>
  </si>
  <si>
    <t>Il campo è un campo di input e richiede l'input dell'utente.</t>
  </si>
  <si>
    <t>Il campo non necessita di modifiche (non elaborare).</t>
  </si>
  <si>
    <t>Informazioni provenienti da un'altra parte della cartella di lavoro.</t>
  </si>
  <si>
    <t>Informazioni calcolate in base ad altri valori.</t>
  </si>
  <si>
    <t>Copyright: </t>
  </si>
  <si>
    <t>(c) Progetto ICCEE, 2021 (www.iccee.eu)</t>
  </si>
  <si>
    <r>
      <t xml:space="preserve">Tutti i diritti riservati; nessuna parte di questo documento può essere tradotta, riprodotta, memorizzata in un sistema di back-up,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t>
    </r>
    <r>
      <rPr>
        <sz val="11"/>
        <rFont val="Calibri (Corpo)"/>
      </rPr>
      <t>consenso</t>
    </r>
    <r>
      <rPr>
        <sz val="11"/>
        <rFont val="Calibri"/>
        <family val="2"/>
        <scheme val="minor"/>
      </rPr>
      <t xml:space="preserve"> del proprietario del marchio. La responsabilità del documento è esclusivamente del progetto. Il documento non riflette necessariamente l'opinione dell'Unione Europea. Né l'EASME né la Commissione Europea sono responsabili dell'uso che può essere fatto delle informazioni in esso contenute. La versione inglese del copyright fa fede. Le versioni in altre lingue sono solo a scopo informativo.</t>
    </r>
  </si>
  <si>
    <t>#0: Guida: Versioni</t>
  </si>
  <si>
    <t>Cronologia delle versioni</t>
  </si>
  <si>
    <t>Data</t>
  </si>
  <si>
    <t>Versione</t>
  </si>
  <si>
    <t>Modifiche</t>
  </si>
  <si>
    <t>Modifiche apportate da</t>
  </si>
  <si>
    <t>#0: Guida: Panoramica dello strumento</t>
  </si>
  <si>
    <t>Il toolbox ICCEE è composto da sei tool. Questa guida offre una panoramica dei diversi tool e ti aiuta a scegliere quello che ti interessa. Di seguito una breve descrizione di ogni tool.</t>
  </si>
  <si>
    <t>#1: Tool per la catena del freddo (CSC)</t>
  </si>
  <si>
    <t>Vuoi analizzare il consumo energetico della tua catena del freddo e prevenire perdite di qualità degli alimenti?</t>
  </si>
  <si>
    <t>Questo strumento sulla supply chain è relativo al fabbisogno energetico delle attività di stoccaggio e trasporto lungo le catene del freddo e dell'impatto del tempo e della temperatura di conservazione sulla qualità degli alimenti e sul consumo di energia.</t>
  </si>
  <si>
    <t>#2: Tool di valutazione del ciclo di vita (LCA)</t>
  </si>
  <si>
    <t>Vuoi capire l'impatto ambientale della tua catena del freddo?</t>
  </si>
  <si>
    <t>Questo strumento si occupa dell'analisi del ciclo di vita delle catene del freddo. Consente agli utenti di eseguire un'analisi delle prestazioni ambientali dell'intera catena del freddo.</t>
  </si>
  <si>
    <t>#6: Tool di analisi multiparametro (MCDA) (tool complesso adatto ad esperti)</t>
  </si>
  <si>
    <t>Hai già dato un'occhiata ai tool CSC e LCA e vuoi saperne di più?</t>
  </si>
  <si>
    <t>Questi tool consentono un'analisi strutturata delle variazioni apportate ai modelli di catene del freddo precedentemente analizzati nei tool CSC e LCA. Si basa su un'analisi multi parametro attraverso vari criteri relativi al consumo di energia, alla qualità degli alimenti e agli impatti ambientali e mostra l'impatto di queste variazioni con particolari criteri di input.</t>
  </si>
  <si>
    <t>#3: Tool di analisi del costo del ciclo di vita (LCC)</t>
  </si>
  <si>
    <t>Ti chiedi quale sia il vantaggio economico derivante dall'attuazione di misure di efficienza energetica?</t>
  </si>
  <si>
    <t>Questo tool si occupa dei costi del ciclo di vita delle misure di efficienza energetica. Consente agli utenti di analizzare queste misure da una prospettiva economica convenzionale, ma offre anche la possibilità di rivedere l'impatto da una prospettiva sociale.</t>
  </si>
  <si>
    <t>#4: Benchmarking dei benefici non energetici (BEN)</t>
  </si>
  <si>
    <t>Ed inoltre: quali altri fattori potrebbero essere rilevanti per il processo decisionale riguardo le prestazioni della catena del freddo?</t>
  </si>
  <si>
    <t>Questo strumento si occupa della considerazione dei benefici non energetici nelle singole aziende e nelle supply chain. Consente agli utenti di confrontare la loro percezione dei benefici non energetici con la percezione all'interno di un gruppo simile di altre società nelle catene del freddo.</t>
  </si>
  <si>
    <t>#5: Tool di valutazione dei benefici non energetici (NEB)</t>
  </si>
  <si>
    <t>Ti chiedi come analizzare i benefici non energetici in maniera rigorosa?</t>
  </si>
  <si>
    <t>Questo tool sui benefici non energetici dovrebbe servire come approccio per approfondire il tema dei NEB in modo esaustivo. Le misure di efficienza energetica possono comportare, oltre agli evidenti risparmi energetici, benefici non energetici, ad es. maggiore competitività, ridotta necessità di manutenzione o miglioramento dell'ambiente di lavoro. I benefici non energetici sono spesso sottovalutati, o addirittura non considerati, nel processo di valutazione di un progetto di risparmio energetico.</t>
  </si>
  <si>
    <t>#0: Guida: Schede informative EEM</t>
  </si>
  <si>
    <t>Gli stakeholder della catena del freddo stanno attualmente implementando azioni per combattere il riscaldamento globale concentrandosi su due obiettivi principali: (i) la riduzione delle emissioni dirette di fluorocarburi nell'atmosfera, principalmente a causa delle perdite, e (ii) il miglioramento dell'efficienza energetica per ridurre il consumo di energia.</t>
  </si>
  <si>
    <t>I miglioramenti possono variare dall'investimento in tecnologie nuove e più performanti, che hanno il potenziale per ridurre il consumo di energia del 15% - 40%, all'implementazione di pratiche operative e di manutenzione più semplici e meno costose per il sistema di refrigerazione e il processo di produzione complessivo che spesso possono ridurre i costi energetici del 15% o più.</t>
  </si>
  <si>
    <t>Le misure di efficienza energetica (EEM) hanno un grande potenziale di introdurre notevoli vantaggi economici, ambientali e sociali, nonché risparmi energetici.</t>
  </si>
  <si>
    <t>Gli EEM rilevanti per la catena del freddo sono stati raggruppati in 10 categorie: tecnologie ausiliarie, edifici, personale, generazione e recupero di energia, simbiosi industriale, manutenzione, gestione, monitoraggio e controllo, sistema di refrigerazione e trasporto.</t>
  </si>
  <si>
    <t>Ogni categoria ha una serie di schede informative (disponibili solo in inglese) che presentano una raccolta di varie misure.</t>
  </si>
  <si>
    <t>Tecnologie ausiliarie</t>
  </si>
  <si>
    <t>Sistema di ventilazione più efficiente per magazzini frigoriferi</t>
  </si>
  <si>
    <t>Sistema di illuminazione più efficiente (es. LED per magazzini frigoriferi)</t>
  </si>
  <si>
    <t>Motori/filtri/pompe/sistemi di azionamento/generatori di vapore efficienti con il dimensionamento corretto</t>
  </si>
  <si>
    <t>Ciclo frigorifero interno efficiente: compressore, scambiatore di calore, evaporatore, condensatore, valvole a farfalla</t>
  </si>
  <si>
    <t>Edifici</t>
  </si>
  <si>
    <t>Isolamento migliorato (ad es. sostituzione di vecchie finestre, rimozione di ponti termici, isolamento di pareti/soffitti/tetti/tubazioni, riduzione delle infiltrazioni d'aria nelle stanze e/o nelle aree espositive, riparazione di porte e tende, assicurando che la porta possa essere chiusa</t>
  </si>
  <si>
    <t>Magazzino a scomparti separati, con cremagliere di scorrimento automatizzate</t>
  </si>
  <si>
    <t>Generazione/recupero di energia</t>
  </si>
  <si>
    <t>Recupero del calore di scarto (es. chiller ad assorbimento)</t>
  </si>
  <si>
    <t>Energia rinnovabile per produzione elettrica e termica (ad esempio, PV, ST, HP, solar cooling)</t>
  </si>
  <si>
    <t>Sistema di accumulo di energia</t>
  </si>
  <si>
    <t>Dipendenti</t>
  </si>
  <si>
    <t>Maggiore consapevolezza dei dipendenti, coinvolgimento attivo, formazione e istruzione di operatori e conducenti</t>
  </si>
  <si>
    <t>Manutenzione</t>
  </si>
  <si>
    <t>Pulizia regolare dei condensatori e delle batterie dell'evaporatore</t>
  </si>
  <si>
    <t>Riduzione delle perdite di aria compressa</t>
  </si>
  <si>
    <t>Revisione/ottimizzazione del sistema di distribuzione del freddo</t>
  </si>
  <si>
    <t>Gestione</t>
  </si>
  <si>
    <t>SGE, diagnosi energetica, utilizzo di benchmark energetici</t>
  </si>
  <si>
    <t>Impostare l'intervallo di temperatura per il raffreddamento al limite superiore, regolazione delle temperature di raffreddamento</t>
  </si>
  <si>
    <t>Monitoraggio e controllo</t>
  </si>
  <si>
    <t>Visualizzazione di EnPis, sistema di monitoraggio in tempo reale, tracciamento automatizzato</t>
  </si>
  <si>
    <t>Uso di sistemi di riscaldamento intelligenti/sistemi di controllo automatici/intelligenti</t>
  </si>
  <si>
    <t>Sistemi di refrigerazione</t>
  </si>
  <si>
    <t>Sistemi di raffreddamento non sovradimensionati</t>
  </si>
  <si>
    <t>Tecnologia di refrigerazione alternativa, design e refrigerante, retrofit di sistemi di monitoraggio della refrigerazione, vetrine chiuse</t>
  </si>
  <si>
    <t>Ciclo del refrigerante (ad esempio, uno, due stadi, intercooler ecc.)</t>
  </si>
  <si>
    <t>Progettazione e utilizzo del free cooling</t>
  </si>
  <si>
    <t>Tecnologie di refrigerazione alternative: ad esempio, sistemi di solar cooling, chiller termici, pompe di calore</t>
  </si>
  <si>
    <t>Retrofit del sistema di refrigerazione R22 con sistema centralizzato ad ammoniaca (NH3)</t>
  </si>
  <si>
    <t>Trasporto</t>
  </si>
  <si>
    <t>Miglior isolamento dei camion (ad esempio, cortina d'aria)</t>
  </si>
  <si>
    <t>Monitoraggio del carburante e formazione dei conducenti sulla riduzione del consumo di carburante</t>
  </si>
  <si>
    <t>Percorsi di viaggio ottimizzati (ad esempio, riduzione dei viaggi di ritorno a vuoto), spostamento modale</t>
  </si>
  <si>
    <t>Mezzi di trasporto alternativi (ad esempio unità refrigerate portatili per LTL)</t>
  </si>
  <si>
    <t>Simbiosi industriale</t>
  </si>
  <si>
    <t>Scambi di sottoprodotti</t>
  </si>
  <si>
    <t>Condivisione di infrastrutture, utenze o accesso a servizi (es. energia o trattamento dei rifiuti, biogas)</t>
  </si>
  <si>
    <t>Cooperazione su temi di interesse comune (es. pianificazione di emergenza, formazione o pianificazione della sostenibilità)</t>
  </si>
  <si>
    <t>#0: Guida: Programmi di supporto</t>
  </si>
  <si>
    <t>Di seguito troverete una panoramica dei programmi nazionali di supporto relativi all'efficienza energetica nella catena del freddo. Filtra per paese per una breve panoramica di questi programmi. Le informazioni tra parentesi indicano l'idoneità solo a determinati gruppi. Fare riferimento alle informazioni collegate per una panoramica completa. Si prega di notare che le informazioni sui programmi nazionali sono disponibili solo in inglese e nella lingua del rispettivo paese.</t>
  </si>
  <si>
    <t>Nazione</t>
  </si>
  <si>
    <t>Titolo del programma</t>
  </si>
  <si>
    <t>Breve descrizione del programma di supporto</t>
  </si>
  <si>
    <t>Ulteriori informazioni</t>
  </si>
  <si>
    <t>Germania</t>
  </si>
  <si>
    <t>Spagna</t>
  </si>
  <si>
    <t>Francia</t>
  </si>
  <si>
    <t>Italia</t>
  </si>
  <si>
    <t>Lettonia</t>
  </si>
  <si>
    <t>Olanda</t>
  </si>
  <si>
    <t>Grecia</t>
  </si>
  <si>
    <t>#0: Guía: Información</t>
  </si>
  <si>
    <t>Esta guía ofrece una visión general de las diferentes herramientas y hojas informativas desarrolladas en el marco del proyecto ICCEE. Además, contiene una visión general de los programas nacionales de ayudas y ejemplos de buenas prácticas de medidas de eficiencia energética en la cadena de suministro de frío.</t>
  </si>
  <si>
    <t>Idioma:</t>
  </si>
  <si>
    <t>Nota importante: Por favor, elija su idioma antes de introducir cualquier dato en la herramienta y no cambie el idioma posteriormente. De lo contrario, pueden producirse problemas debido a que los campos desplegables no se actualizan automáticamente a la nueva configuración de idioma.</t>
  </si>
  <si>
    <t xml:space="preserve">Versión: </t>
  </si>
  <si>
    <t xml:space="preserve">Objetivo: </t>
  </si>
  <si>
    <t>El objetivo de esta guía es ofrecer al usuario una visión general de las diferentes herramientas disponibles en el marco de ICCEE. Para ello, incluye una breve descripción de las herramientas desarrolladas. La guía también proporciona una visión general de los diversos programas nacionales de ayudas, así como ejemplos de buenas prácticas (las llamadas fichas técnicas) sobre medidas de eficiencia energética para la cadena de frío.</t>
  </si>
  <si>
    <t>Grupo objetivo:</t>
  </si>
  <si>
    <t>Gestores de cadenas de suministro &amp; gestores sostenibilidad</t>
  </si>
  <si>
    <t>Código de colores:</t>
  </si>
  <si>
    <t>El campo requiere la introducción de datos por parte del usuario.</t>
  </si>
  <si>
    <t>El campo no necesita un cambio (no procesa).</t>
  </si>
  <si>
    <t>Información transferida desde una parte diferente del libro de trabajo.</t>
  </si>
  <si>
    <t>Información calculada a partir de otros valores.</t>
  </si>
  <si>
    <t xml:space="preserve">Derechos de autor: </t>
  </si>
  <si>
    <t>(c) Proyecto ICCEE, 2021 (www.iccee.eu)</t>
  </si>
  <si>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EASME, la Comisión Europea y los socios del proyecto no son responsables del uso que pueda hacerse de la información contenida en él. La versión en inglés es la autorizada. Las versiones en otros idiomas son sólo a título informativo.</t>
  </si>
  <si>
    <t>#0: Guía: Versiones</t>
  </si>
  <si>
    <t>Historial de versiones</t>
  </si>
  <si>
    <t>Fecha</t>
  </si>
  <si>
    <t>Cambio</t>
  </si>
  <si>
    <t>Cambiado por</t>
  </si>
  <si>
    <t>#0: Guía: Visión general de las herramientas</t>
  </si>
  <si>
    <t>La "toolbox" de ICCEE consta de seis herramientas. Esta guía ofrece una visión general de las diferentes herramientas y le ayuda a elegir la que le interesa.  A continuación encontrará una breve descripción de cada herramienta.</t>
  </si>
  <si>
    <t>#1: Herramienta para la cadena de suministro en frío (CSC)</t>
  </si>
  <si>
    <t>¿Quiere analizar el consumo de energía de su cadena de suministro en frío y prevenir las pérdidas de calidad de los alimentos?</t>
  </si>
  <si>
    <t>Esta herramienta aborda las necesidades energéticas en las actividades de almacenamiento y transporte a lo largo de las cadenas de suministro de frío y el impacto del tiempo y la temperatura de almacenamiento en la calidad de los alimentos y el consumo de energía.</t>
  </si>
  <si>
    <t>#2: Herramienta de análisis del ciclo de vida (ACV)</t>
  </si>
  <si>
    <t>¿Quiere conocer el impacto medioambiental de su cadena de suministro en frío?</t>
  </si>
  <si>
    <t xml:space="preserve">Esta herramienta se ocupa del análisis del ciclo de vida de las cadenas de suministro en frío. Permite a los usuarios realizar un análisis del rendimiento medioambiental de cadenas de suministro de frío completas. </t>
  </si>
  <si>
    <t>#6: Herramienta de análisis multicriterio (MCDA) (herramienta compleja apta para expertos)</t>
  </si>
  <si>
    <t>¿Ha utilizado las herramientas CSC y ACV y quiere saber más?</t>
  </si>
  <si>
    <t>Esta herramienta permite un análisis estructurado de los cambios en los modelos de la cadena de suministro de frío previamente analizados en las herramientas CSC y ACV. Se basa en un enfoque de evaluación a través de varios criterios relacionados con el consumo de energía, la calidad de los alimentos y el impacto medioambiental, y muestra el impacto de los cambios en función de determinados criterios de entrada.</t>
  </si>
  <si>
    <t>#3: Herramienta de cálculo del coste del ciclo de vida (CCV)</t>
  </si>
  <si>
    <t>¿Se pregunta por el beneficio económico de la aplicación de medidas de eficiencia energética?</t>
  </si>
  <si>
    <t>Esta herramienta se ocupa de los costes del ciclo de vida de las medidas de eficiencia energética. Permite a los usuarios analizar estas medidas desde una perspectiva económica convencional, pero también ofrece la posibilidad de revisar el impacto desde una perspectiva social.</t>
  </si>
  <si>
    <t>#4: Evaluación comparativa de los beneficios no energéticos (BNE)</t>
  </si>
  <si>
    <t>Y más allá: ¿Qué otros factores podrían ser relevantes para la toma de decisiones en el rendimiento de la cadena de suministro de frío?</t>
  </si>
  <si>
    <t>Esta herramienta se ocupa de la percepción de los beneficios no energéticos en las empresas individuales y en las cadenas de suministro. Permite a los usuarios comparar su percepción de los beneficios no energéticos con la percepción dentro de un grupo de pares de otras empresas en las cadenas de suministro de frío.</t>
  </si>
  <si>
    <t>#5: Evaluador de beneficios no energéticos (BNE)</t>
  </si>
  <si>
    <t>¿Se pregunta cómo analizar los beneficios no energéticos de forma estructurada?</t>
  </si>
  <si>
    <t>Esta herramienta sobre los beneficios no energéticos debería servir como enfoque para descubrir el tema de los BNE de forma ejemplar. Las medidas de eficiencia energética pueden conllevar, además del evidente ahorro energético, beneficios no relacionados con la energía, por ejemplo, una mayor competitividad, una reducción de los requisitos de mantenimiento o una mejora del entorno de trabajo. Los beneficios no energéticos se subestiman fácilmente, o incluso no se tienen en cuenta, en el proceso de evaluación de un proyecto de ahorro energético.</t>
  </si>
  <si>
    <t>#0: Guía: Fichas de MAEs</t>
  </si>
  <si>
    <t>Las partes interesadas de la cadena de frío están llevando a cabo actualmente acciones para luchar contra el calentamiento global centradas en dos objetivos principales: (i) la reducción de las emisiones directas de fluorocarbonos a la atmósfera, principalmente debido a las fugas, y (ii) la mejora de la eficiencia energética para reducir el uso de energía primaria.</t>
  </si>
  <si>
    <t>Las mejoras pueden ir desde la inversión en tecnologías nuevas y más eficientes, que pueden reducir el consumo de energía entre un 15 % y un 40 %, hasta la aplicación de prácticas operativas y de mantenimiento más sencillas y menos costosas para el sistema de refrigeración y el proceso de producción en general, que a menudo pueden reducir los costes energéticos en un 15 % o más.</t>
  </si>
  <si>
    <t>Las medidas de eficiencia energética (MAEs) tienen un gran potencial para introducir notables beneficios económicos, medioambientales y sociales, además del ahorro de energía.</t>
  </si>
  <si>
    <t>Las MAEs se han agrupado en 10 categorías: tecnologías auxiliares, edificios, empleados, generación y recuperación de energía, simbiosis industrial, mantenimiento, gestión, supervisión y control, sistema de refrigeración y transporte.</t>
  </si>
  <si>
    <t xml:space="preserve">Cada categoría cuenta con un conjunto de fichas que presentan una colección de diversas medidas (sólo en idioma inglés). </t>
  </si>
  <si>
    <t>Tecnologías auxiliares</t>
  </si>
  <si>
    <t>Sistema de ventilación más eficiente para los almacenes frigoríficos</t>
  </si>
  <si>
    <t>Sistema de iluminación más eficiente (por ejemplo, LED para almacenes frigoríficos)</t>
  </si>
  <si>
    <t>Motores/filtros/bombas/sistemas de propulsión/generador de vapor eficientes con el tamaño adecuado</t>
  </si>
  <si>
    <t>Eficiencia en el ciclo interior del refrigerante: compresor, intercambiador de calor, evaporador, condensador, válvulas de mariposa</t>
  </si>
  <si>
    <t>Edificios</t>
  </si>
  <si>
    <t>Mejora del aislamiento (por ejemplo, sustitución de ventanas viejas, eliminación de puentes térmicos, aislamiento de paredes/cubiertas/tuberías, reducción de la infiltración de aire en las salas y/o en la zona de exposición, reparación de los tratos de las puertas y las cortinas, garantía de que la puerta pueda cerrarse</t>
  </si>
  <si>
    <t>Almacén con compartimentos separados, con estanterías deslizantes automatizadas</t>
  </si>
  <si>
    <t>Generación/recuperación de energía</t>
  </si>
  <si>
    <t>Recuperación del calor residual (por ejemplo, enfriador de absorción)</t>
  </si>
  <si>
    <t>Energía renovable para la energía eléctrica y térmica (por ejemplo, fotovoltaica, ST, HP, refrigeración solar)</t>
  </si>
  <si>
    <t>Sistema de almacenamiento de energía</t>
  </si>
  <si>
    <t>Empleados</t>
  </si>
  <si>
    <t>Mejora de la concienciación de los empleados, compromiso activo, formación y educación de los operadores y conductores</t>
  </si>
  <si>
    <t>Mantenimiento</t>
  </si>
  <si>
    <t>Limpieza periódica de los condensadores y bobinas del evaporador</t>
  </si>
  <si>
    <t>Minimización de las fugas de aire comprimido</t>
  </si>
  <si>
    <t>Revisión/ optimización del sistema de distribución de la refrigeración</t>
  </si>
  <si>
    <t>Gestión</t>
  </si>
  <si>
    <t>EMS, auditoría energética, explotación de los puntos de referencia energéticos</t>
  </si>
  <si>
    <t>Fijación del rango de temperatura para la refrigeración al límite superior, ajuste de las temperaturas de refrigeración</t>
  </si>
  <si>
    <t>Monitorización y control</t>
  </si>
  <si>
    <t>Visualización de EnPis, sistema de monitorización en tiempo real, trazado automatizado</t>
  </si>
  <si>
    <t>Uso de sistemas de calefacción inteligentes/ sistema de control automático/ inteligente</t>
  </si>
  <si>
    <t>Sistemas de refrigeración</t>
  </si>
  <si>
    <t>Sistemas de refrigeración menos sobredimensionados</t>
  </si>
  <si>
    <t>Tecnología de refrigeración alternativa, diseño y refrigerante, reequipamiento de los sistemas de exposición de refrigeración, vitrinas cerradas</t>
  </si>
  <si>
    <t>Ciclo de refrigeración (por ejemplo, de una, dos etapas, intercooler, etc.)</t>
  </si>
  <si>
    <t>Diseño y uso de la refrigeración gratuita (free cooling)</t>
  </si>
  <si>
    <t>Tecnologías de refrigeración alternativas: por ejemplo, sistemas de refrigeración solar, enfriadores térmicos, bombas de calor</t>
  </si>
  <si>
    <t>Reacondicionamiento del sistema de refrigeración R22 por un sistema centralizado de amoníaco (NH3)</t>
  </si>
  <si>
    <t>Transporte</t>
  </si>
  <si>
    <t>Mejora del aislamiento de los camiones (por ejemplo, cortina de aire)</t>
  </si>
  <si>
    <t>Control del combustible para los conductores y formación de los mismos para la reducción del consumo de combustible</t>
  </si>
  <si>
    <t>Optimización de las rutas de viaje (por ejemplo, reducción de los viajes de ida y vuelta en vacío), cambio modal</t>
  </si>
  <si>
    <t>Medios de transporte alternativos (por ejemplo, unidades frigoríficas portátiles para LTL)</t>
  </si>
  <si>
    <t>Simbiosis industrial</t>
  </si>
  <si>
    <t>Intercambio de subproductos</t>
  </si>
  <si>
    <t>Uso compartido de infraestructuras, utilidades o acceso a servicios (por ejemplo, tratamiento de energía o residuos, biogás)</t>
  </si>
  <si>
    <t>Cooperación en temas de interés común (por ejemplo, planificación de emergencias, formación o planificación de la sostenibilidad)</t>
  </si>
  <si>
    <t>#0: Guía: Programas de apoyo</t>
  </si>
  <si>
    <t>A continuación se muestra un resumen de los programas nacionales de ayudas relativos a la eficiencia energética en la cadena de suministro de frío. Filtre por país para obtener una breve descripción de estos programas. La información entre paréntesis indica la elegibilidad sólo para determinados grupos objetivo. Por favor, consulte la información vinculada para obtener una visión completa. Tenga en cuenta que la información sobre los programas nacionales sólo está disponible en inglés y en el idioma del país correspondiente.</t>
  </si>
  <si>
    <t>País</t>
  </si>
  <si>
    <t>Título del programa</t>
  </si>
  <si>
    <t>Breve descripción del programa de apoyo</t>
  </si>
  <si>
    <t>Más información</t>
  </si>
  <si>
    <t>Alemania</t>
  </si>
  <si>
    <t>España</t>
  </si>
  <si>
    <t>Letonia</t>
  </si>
  <si>
    <t>Países Bajos</t>
  </si>
  <si>
    <t>Rumanía</t>
  </si>
  <si>
    <t>Βελτίωση ενεργειακής απόδοσης ψυχρής αλυσίδας (έργο ICCEE)</t>
  </si>
  <si>
    <t># 0: Οδηγίες: Πληροφορίες</t>
  </si>
  <si>
    <t>Αυτή η καθοδήγηση παρέχει μια επισκόπηση σχετικά με τα διάφορα εργαλεία και δελτία πληροφοριών που αναπτύχθηκαν στο πλαίσιο του έργου ICCEE. Επιπλέον, περιέχει μια επισκόπηση των σχετικών εθνικών προγραμμάτων στήριξης και παραδείγματα βέλτιστων πρακτικών μέτρων ενεργειακής απόδοσης στην αλυσίδα ψυχρού εφοδιασμού.</t>
  </si>
  <si>
    <t>Γλώσσα</t>
  </si>
  <si>
    <t>Σημαντική σημείωση: Επιλέξτε τη γλώσσα σας προτού προσθέσετε δεδομένα στο κενό εργαλείο και μην αλλάξετε τη γλώσσα. Διαφορετικά, ενδέχεται να προκύψουν ζητήματα λόγω των αναπτυσσόμενων πεδίων που δεν ενημερώνονται αυτόματα στη νέα ρύθμιση γλώσσας.</t>
  </si>
  <si>
    <t>Έκδοση:</t>
  </si>
  <si>
    <t>Στόχος:</t>
  </si>
  <si>
    <t>Ο σκοπός αυτής της καθοδήγησης είναι να δώσει στον χρήστη μια επισκόπηση των διαφόρων εργαλείων που διατίθενται στο πλαίσιο του ICCEE. Για το σκοπό αυτό περιλαμβάνει μια σύντομη περιγραφή των εργαλείων που αναπτύχθηκαν. Για μια εισαγωγή στο θέμα της ενεργειακής απόδοσης στην αλυσίδα ψυχρού εφοδιασμού, η καθοδήγηση παρέχει επίσης μια επισκόπηση διαφόρων εθνικών προγραμμάτων στήριξης, καθώς και παραδείγματα βέλτιστων πρακτικών (τα λεγόμενα ενημερωτικά δελτία) σχετικά με μέτρα ενεργειακής απόδοσης που σχετίζονται με την ψυκτική αλυσίδα.</t>
  </si>
  <si>
    <t>Στοχευμένη ομάδα:</t>
  </si>
  <si>
    <t>Διαχειριστές αλυσίδας εφοδιασμού &amp; περιβαλλοντικοί διαχειριστές</t>
  </si>
  <si>
    <t>Χρωματική κωδικοποίηση:</t>
  </si>
  <si>
    <t>Το πεδίο είναι πεδίο εισαγωγής και απαιτεί καταχώρηση από τον χρήστη.</t>
  </si>
  <si>
    <t>Το πεδίο δεν χρειάζεται αλλαγή (μην επεξεργαστείτε).</t>
  </si>
  <si>
    <t>Πληροφορίες που μεταφέρονται από διαφορετικό μέρος του βιβλίου εργασίας.</t>
  </si>
  <si>
    <t>Οι πληροφορίες υπολογίζονται με βάση άλλες τιμές.</t>
  </si>
  <si>
    <t>Πνευματική ιδιοκτησία:</t>
  </si>
  <si>
    <t>Ολα τα δικαιώματα διατηρούνται; κανένα μέρος αυτού του εγγράφου δεν μπορεί να μεταφραστεί, να αναπαραχθεί, να αποθηκευτεί σε ένα σύστημα ανάκτησης, ή να μεταδοθεί σε οποιαδήποτε μορφή ή με οποιονδήποτε τρόπο, ηλεκτρονικό, μηχανικό, φωτοτυπικό, εκ νέου εγγραφή ή αλλιώς, χωρίς τη γραπτή άδεια του εκδότη. Πολλοί από τους χαρακτηρισμούς που χρησιμοποιούνται από τους κατασκευαστές και τους πωλητές για να διακρίνουν τα προϊόντα τους ισχυρίζονται ως εμπορικά σήματα. Η αναφορά αυτών των ονομασιών με οποιονδήποτε τρόπο δεν συνεπάγεται το συμπέρασμα ότι η χρήση αυτών των ονομασιών είναι νόμιμη χωρίς το περιεχόμενο του κατόχου του εμπορικού σήματος. Η αποκλειστική ευθύνη για το έγγραφο βαρύνει το έργο. Το έγγραφο δεν αντικατοπτρίζει απαραίτητα τη γνώμη της Ευρωπαϊκής Ένωσης. Ούτε το EASME ούτε η Ευρωπαϊκή Επιτροπή ευθύνονται για οποιαδήποτε χρήση των πληροφοριών που περιέχονται σε αυτήν. Η αγγλική έκδοση των πνευματικών δικαιωμάτων είναι έγκυρη. Οι εκδόσεις σε άλλες γλώσσες προορίζονται μόνο για ενημερωτικούς σκοπούς.</t>
  </si>
  <si>
    <t># 0: Οδηγίες: Εκδόσεις</t>
  </si>
  <si>
    <t>Ιστορικό έκδοσης</t>
  </si>
  <si>
    <t>Ημερομηνία</t>
  </si>
  <si>
    <t>Έκδοση</t>
  </si>
  <si>
    <t>Αλλαγή</t>
  </si>
  <si>
    <t>Αλλαγή από</t>
  </si>
  <si>
    <t># 0: Οδηγίες: Επισκόπηση εργαλείου</t>
  </si>
  <si>
    <t>Η εργαλειοθήκη ICCEE αποτελείται από έξι εργαλεία. Αυτός ο οδηγός παρέχει μια επισκόπηση των διαφορετικών εργαλείων και σας βοηθά να επιλέξετε το εργαλείο που σας ενδιαφέρει. Βρείτε μια σύντομη περιγραφή για κάθε εργαλείο παρακάτω.</t>
  </si>
  <si>
    <t># 1: Εργαλείο αλυσίδας ψυχρής τροφοδοσίας (CSC)</t>
  </si>
  <si>
    <t>Θέλετε να αναλύσετε την κατανάλωση ενέργειας της αλυσίδας κρύου εφοδιασμού σας και να αποφύγετε απώλειες ποιότητας τροφίμων;</t>
  </si>
  <si>
    <t>Αυτό το εργαλείο στην αλυσίδα εφοδιασμού ασχολείται με την ενεργειακή απαίτηση σε δραστηριότητες αποθήκευσης και μεταφοράς κατά μήκος των ψυκτικών αλυσίδων εφοδιασμού και τον αντίκτυπο του χρόνου αποθήκευσης και της θερμοκρασίας στην ποιότητα των τροφίμων και στην κατανάλωση ενέργειας.</t>
  </si>
  <si>
    <t># 2: Εργαλείο αξιολόγησης κύκλου ζωής (LCA)</t>
  </si>
  <si>
    <t>Θέλετε να κατανοήσετε τις περιβαλλοντικές επιπτώσεις της αλυσίδας ψυχρής τροφοδοσίας σας;</t>
  </si>
  <si>
    <t>Αυτό το εργαλείο ασχολείται με την ανάλυση κύκλου ζωής των αλυσίδων ψυχρής τροφοδοσίας. Επιτρέπει στους χρήστες να πραγματοποιήσουν μια ανάλυση της περιβαλλοντικής απόδοσης ολόκληρων των αλυσίδων ψυχρής τροφοδοσίας.</t>
  </si>
  <si>
    <t># 6: Εργαλείο ανάλυσης πολλαπλών κριτηρίων (MCDA) (σύνθετο εργαλείο κατάλληλο για ειδικούς)</t>
  </si>
  <si>
    <t>Έχετε ήδη ρίξει μια ματιά στα εργαλεία CSC και LCA και θέλετε να μάθετε περισσότερα;</t>
  </si>
  <si>
    <t>Αυτό το εργαλείο επιτρέπει τη δομημένη ανάλυση των αλλαγών σε μοντέλα ψυκτικής αλυσίδας εφοδιασμού που έχουν ήδη αναλυθεί στα εργαλεία CSC και LCA. Βασίζεται σε μια προσέγγιση εκτίμησης πολλαπλών κριτηρίων σε διάφορα κριτήρια που σχετίζονται με την κατανάλωση ενέργειας, την ποιότητα των τροφίμων και τις περιβαλλοντικές επιπτώσεις και δείχνει τον αντίκτυπο των αλλαγών σε συγκεκριμένα κριτήρια εισαγωγής.</t>
  </si>
  <si>
    <t># 3: Εργαλείο κοστολόγησης κύκλου ζωής (LCC)</t>
  </si>
  <si>
    <t>Αναρωτιέστε για το οικονομικό όφελος από την εφαρμογή μέτρων ενεργειακής απόδοσης;</t>
  </si>
  <si>
    <t>Αυτό το εργαλείο ασχολείται με το κόστος κύκλου ζωής των μέτρων ενεργειακής απόδοσης. Επιτρέπει στους χρήστες να αναλύουν αυτά τα μέτρα από μια συμβατική οικονομική προοπτική, αλλά προσφέρει επίσης τη δυνατότητα να επανεξετάσουν τον αντίκτυπο από μια κοινωνική προοπτική.</t>
  </si>
  <si>
    <t># 4: Συγκριτική αξιολόγηση μη ενεργειακών οφελών (BEN)</t>
  </si>
  <si>
    <t>Και πέρα: Ποιοι άλλοι παράγοντες θα μπορούσαν να είναι σημαντικοί για τη λήψη αποφάσεων στην απόδοση της αλυσίδας ψυχρής τροφοδοσίας;</t>
  </si>
  <si>
    <t>Αυτό το εργαλείο ασχολείται με την αντίληψη των μη ενεργειακών οφελών σε μεμονωμένες εταιρείες και στις αλυσίδες εφοδιασμού. Επιτρέπει στους χρήστες να συγκρίνουν την αντίληψή τους σχετικά με τα μη ενεργειακά οφέλη με την αντίληψη σε μια ομάδα ομοτίμων άλλων εταιρειών σε αλυσίδες ψυχρής τροφοδοσίας.</t>
  </si>
  <si>
    <t># 5: Αξιολογητής μη ενεργειακών οφελών (NEB)</t>
  </si>
  <si>
    <t>Αναρωτιέστε πώς να αναλύσετε τα μη ενεργειακά οφέλη με δομημένο τρόπο;</t>
  </si>
  <si>
    <t>Αυτό το εργαλείο για τα μη ενεργειακά οφέλη πρέπει να χρησιμεύσει ως προσέγγιση για να ανακαλύψετε το θέμα των NEBs με υποδειγματικό τρόπο. Τα μέτρα ενεργειακής απόδοσης μπορούν να συνεπάγονται, εκτός από την εμφανή εξοικονόμηση ενέργειας, οφέλη που δεν σχετίζονται με την ενέργεια, π.χ. βελτιωμένη ανταγωνιστικότητα, μειωμένες απαιτήσεις συντήρησης ή βελτιωμένο εργασιακό περιβάλλον. Τα μη ενεργειακά οφέλη υποτιμώνται εύκολα, ή ακόμη και δεν λαμβάνονται υπόψη, στη διαδικασία αξιολόγησης ενός έργου εξοικονόμησης ενέργειας.</t>
  </si>
  <si>
    <t># 0: Οδηγίες: Ενημερωτικά φύλλα EEM</t>
  </si>
  <si>
    <t>Τα ενδιαφερόμενα μέρη της ψυχρής αλυσίδας εφαρμόζουν επί του παρόντος δράσεις για την καταπολέμηση της υπερθέρμανσης του πλανήτη, εστιάζοντας σε δύο βασικούς στόχους: (i) τη μείωση των άμεσων απελευθερώσεων φθοράνθρακα στην ατμόσφαιρα κυρίως λόγω διαρροών και (ii) τη βελτίωση της ενεργειακής απόδοσης για τη μείωση του πρωτογενούς χρήση ενέργειας.</t>
  </si>
  <si>
    <t>Οι βελτιώσεις μπορούν να κυμαίνονται από την επένδυση σε νέες και πιο αποδοτικές τεχνολογίες, οι οποίες έχουν τη δυνατότητα να μειώσουν την κατανάλωση ενέργειας κατά 15% - 40%, έως την εφαρμογή πιο απλών και λιγότερο δαπανηρών πρακτικών συντήρησης και λειτουργίας για το σύστημα ψύξης και τη συνολική διαδικασία παραγωγής που μπορεί συχνά να μειώσει το ενεργειακό κόστος κατά 15% ή περισσότερο.</t>
  </si>
  <si>
    <t>Τα μέτρα ενεργειακής απόδοσης (EEM) έχουν μεγάλες δυνατότητες για την εισαγωγή αξιοσημείωτων οικονομικών, περιβαλλοντικών και κοινωνικών οφελών καθώς και εξοικονόμησης ενέργειας.</t>
  </si>
  <si>
    <t>"Τα EEM που σχετίζονται με τις ψυκτικές αλυσίδες έχουν ομαδοποιηθεί σε 10 κατηγορίες: βοηθητικές τεχνολογίες, κτίρια, υπάλληλοι, παραγωγή και ανάκτηση ενέργειας, βιομηχανική συμβίωση, συντήρηση, διαχείριση, παρακολούθηση και έλεγχος, σύστημα ψύξης και μεταφορά.</t>
  </si>
  <si>
    <t>Κάθε κατηγορία έχει ένα σύνολο ενημερωτικών δελτίων που παρουσιάζει μια συλλογή από διάφορα μέτρα (μόνο στα Αγγλικά).</t>
  </si>
  <si>
    <t>Βοηθητικές τεχνολογίες</t>
  </si>
  <si>
    <t>Πιο αποτελεσματικό σύστημα εξαερισμού για ψυκτικές αποθήκες</t>
  </si>
  <si>
    <t>Αποτελεσματικότερο σύστημα φωτισμού (π.χ. LED για ψυκτικές αποθήκες)</t>
  </si>
  <si>
    <t>Αποτελεσματικοί κινητήρες / φίλτρο / αντλίες / συστήματα κίνησης / γεννήτρια ατμού με το κατάλληλο μέγεθος</t>
  </si>
  <si>
    <t>Αποτελεσματικός εντός κύκλου ψυκτικού: συμπιεστής, εναλλάκτης θερμότητας, εξατμιστής, συμπυκνωτής, βαλβίδες πεταλούδας</t>
  </si>
  <si>
    <t>Κτίρια</t>
  </si>
  <si>
    <t>Βελτιωμένη μόνωση (π.χ. αντικατάσταση παλαιών παραθύρων, αφαίρεση θερμικών γεφυρών, μόνωση τοίχων / οροφών / οροφών / σωληνώσεων, μείωση της διείσδυσης αέρα των δωματίων ή / και του χώρου προβολής, επισκευή προσφορών και κουρτινών, εξασφαλίζοντας ότι η πόρτα μπορεί να κλείσει</t>
  </si>
  <si>
    <t>Αποθήκη με ξεχωριστά διαμερίσματα, με αυτοματοποιημένα ράφια</t>
  </si>
  <si>
    <t>Παραγωγή / ανάκτηση ενέργειας</t>
  </si>
  <si>
    <t>Ανάκτηση θερμότητας αποβλήτων (π.χ. ψύξη απορρόφησης)</t>
  </si>
  <si>
    <t>Ανανεώσιμη ενέργεια για ηλεκτρική και θερμική ενέργεια (π.χ. PV, ST, HP, ηλιακή ψύξη)</t>
  </si>
  <si>
    <t>Σύστημα αποθήκευσης ενέργειας</t>
  </si>
  <si>
    <t>Υπάλληλοι</t>
  </si>
  <si>
    <t>Βελτιωμένη ευαισθητοποίηση των εργαζομένων, ενεργή συμμετοχή, εκπαίδευση και εκπαίδευση των χειριστών και των οδηγών</t>
  </si>
  <si>
    <t>Συντήρηση</t>
  </si>
  <si>
    <t>Τακτικός καθαρισμός συμπυκνωτών και πηνίων εξατμιστή</t>
  </si>
  <si>
    <t>Ελαχιστοποίηση διαρροών πεπιεσμένου αέρα</t>
  </si>
  <si>
    <t>Επανεξέταση / βελτιστοποίηση του συστήματος διανομής ψύξης</t>
  </si>
  <si>
    <t>Διαχείριση</t>
  </si>
  <si>
    <t>EMS, ενεργειακός έλεγχος, αξιοποίηση ενεργειακών σημείων αναφοράς</t>
  </si>
  <si>
    <t>Ορίστε το εύρος θερμοκρασίας για ψύξη στο ανώτερο όριο, ρύθμιση θερμοκρασίας ψύξης</t>
  </si>
  <si>
    <t>Παρακολούθηση και έλεγχος</t>
  </si>
  <si>
    <t>Οπτικοποίηση του EnPis, σύστημα παρακολούθησης σε πραγματικό χρόνο, αυτόματη ανίχνευση</t>
  </si>
  <si>
    <t>Χρήση έξυπνων συστημάτων θέρμανσης / αυτόματου / ευφυούς συστήματος ελέγχου</t>
  </si>
  <si>
    <t>Συστήματα ψύξης</t>
  </si>
  <si>
    <t>Λιγότερα μεγάλα συστήματα ψύξης</t>
  </si>
  <si>
    <t>Εναλλακτική τεχνολογία ψύξης, σχεδιασμός και ψυκτικό μέσο, ​​μετεξοπλισμός συστημάτων ψύξης, κλειστά ερμάρια</t>
  </si>
  <si>
    <t>Κύκλος ψυκτικού (π.χ. ένα, δύο στάδια, ενδιάμεσος ψύκτης κ.λπ.)</t>
  </si>
  <si>
    <t>Σχεδιασμός και χρήση δωρεάν ψύξης</t>
  </si>
  <si>
    <t>Εναλλακτικές τεχνολογίες ψύξης: π.χ. ηλιακά συστήματα ψύξης, θερμικά ψυκτικά συγκροτήματα, αντλίες θερμότητας</t>
  </si>
  <si>
    <t>Μετασκευή του συστήματος ψύξης R22 με κεντρικό σύστημα αμμωνίας (NH3)</t>
  </si>
  <si>
    <t>Μεταφορά</t>
  </si>
  <si>
    <t>Βελτιωμένη μόνωση φορτηγών (π.χ. κουρτίνα αέρα)</t>
  </si>
  <si>
    <t>Παρακολούθηση καυσίμων για οδηγούς και εκπαίδευση εκπαιδευτών για μείωση κατανάλωσης καυσίμου</t>
  </si>
  <si>
    <t>Βελτιστοποιημένες διαδρομές ταξιδιού (π.χ. μείωση των κενών ταξιδιών με επιστροφή), αλλαγή στροφής</t>
  </si>
  <si>
    <t>Εναλλακτικά μέσα μεταφοράς (π.χ. φορητές ψυκτικές μονάδες για LTL)</t>
  </si>
  <si>
    <t>Βιομηχανική συμβίωση</t>
  </si>
  <si>
    <t>Ανταλλαγές υποπροϊόντων</t>
  </si>
  <si>
    <t>Κοινή χρήση υποδομών, υπηρεσιών κοινής ωφέλειας ή πρόσβασης σε υπηρεσίες (π.χ. επεξεργασία ενέργειας ή αποβλήτων, βιοαέριο)</t>
  </si>
  <si>
    <t>Συνεργασία σε θέματα κοινού ενδιαφέροντος (π.χ. προγραμματισμός έκτακτης ανάγκης, εκπαίδευση ή σχεδιασμός βιωσιμότητας)</t>
  </si>
  <si>
    <t># 0: Οδηγίες: Προγράμματα υποστήριξης</t>
  </si>
  <si>
    <t>Παρακάτω θα βρείτε μια επισκόπηση των εθνικών προγραμμάτων υποστήριξης σχετικά με την ενεργειακή απόδοση στην αλυσίδα ψυχρού εφοδιασμού. Φιλτράρετε ανά χώρα για μια σύντομη επισκόπηση αυτών των προγραμμάτων. Οι πληροφορίες σε παρένθεση υποδεικνύουν την επιλεξιμότητα μόνο σε συγκεκριμένες ομάδες στόχους. Ανατρέξτε στις συνδεδεμένες πληροφορίες για μια πλήρη επισκόπηση. Λάβετε υπόψη ότι οι πληροφορίες για τα εθνικά προγράμματα διατίθενται μόνο στα Αγγλικά και στη γλώσσα της αντίστοιχης χώρας.</t>
  </si>
  <si>
    <t>Χώρα</t>
  </si>
  <si>
    <t>Τίτλος προγράμματος</t>
  </si>
  <si>
    <t>Σύντομη περιγραφή του προγράμματος υποστήριξης</t>
  </si>
  <si>
    <t>Περαιτέρω πληροφορίες</t>
  </si>
  <si>
    <t>Γερμανία</t>
  </si>
  <si>
    <t>Ισπανία</t>
  </si>
  <si>
    <t>Γαλλία</t>
  </si>
  <si>
    <t>Ιταλία</t>
  </si>
  <si>
    <t>Λετονία</t>
  </si>
  <si>
    <t>Ολλανδία</t>
  </si>
  <si>
    <t>Ρουμανία</t>
  </si>
  <si>
    <t>Ελλάδα</t>
  </si>
  <si>
    <t>Νέος αναπτυξιακός νόμος</t>
  </si>
  <si>
    <t>Κατασκευή, εμπορία ή ανάπτυξη γεωργικών προϊόντων από επαγγελματίες αγρότες</t>
  </si>
  <si>
    <t>Εργαλειοθήκη Ανταγωνιστικότητας για Μικρές και Πολύ Μικρές Επιχειρήσεις »</t>
  </si>
  <si>
    <t>#N°0 : Orientation : Info</t>
  </si>
  <si>
    <t>Ce guide donne un aperçu des différents outils et fiches d'information développés dans le cadre du projet ICCEE. De plus, il contient une vue d'ensemble des programmes de soutien nationaux appropriés et des exemples de bonnes pratiques en matière de mesures d'efficacité énergétique dans la chaîne du froid.</t>
  </si>
  <si>
    <t>Langue :</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</si>
  <si>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</si>
  <si>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 xml:space="preserve">Version : </t>
  </si>
  <si>
    <t xml:space="preserve">Objectif : </t>
  </si>
  <si>
    <t>Le but de ce guide est de donner à l'utilisateur un aperçu des différents outils disponibles dans le cadre de l'ICCEE. A cette fin, il comprend une brève description des outils développés. Pour une introduction au sujet de l'efficacité énergétique dans la chaîne du froid, le guide fournit également une vue d'ensemble des différents programmes de soutien nationaux, ainsi que des exemples de meilleures pratiques (appelées fiches d'information) sur les mesures pertinentes d'efficacité énergétique pour la chaîne du froid.</t>
  </si>
  <si>
    <t>Groupe cible :</t>
  </si>
  <si>
    <t>Responsables de la chaîne d'approvisionnement et responsables de l'environnement</t>
  </si>
  <si>
    <t>Code couleur :</t>
  </si>
  <si>
    <t>Le champ est un champ de saisie et nécessite une saisie de l'utilisateur.</t>
  </si>
  <si>
    <t>Le champ ne nécessite pas de modification (ne pas traiter).</t>
  </si>
  <si>
    <t>Informations transférées depuis une autre partie du classeur.</t>
  </si>
  <si>
    <t>Information calculée sur la base d'autres valeurs.</t>
  </si>
  <si>
    <t xml:space="preserve">Copyright : </t>
  </si>
  <si>
    <t>(c) Projet ICCEE, 2021 (www.iccee.eu)</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</si>
  <si>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t>
  </si>
  <si>
    <t>#N°0 : Orientation : Versions</t>
  </si>
  <si>
    <t>Historique des versions</t>
  </si>
  <si>
    <t>Changement</t>
  </si>
  <si>
    <t>Changement par</t>
  </si>
  <si>
    <t>#0 : Guide : Aperçu des outils</t>
  </si>
  <si>
    <t>La boîte à outils ICCEE se compose de six outils. Ce guide donne un aperçu des différents outils et vous aide à choisir l'outil qui vous intéresse.  Vous trouverez ci-dessous une brève description de chaque outil.</t>
  </si>
  <si>
    <t>#N°1 : Outil chaîne d'approvisionnement en froid (CSC)</t>
  </si>
  <si>
    <t>Vous souhaitez analyser la consommation d'énergie de votre chaîne d'approvisionnement en froid et prévenir les pertes de qualité des aliments ?</t>
  </si>
  <si>
    <t>Cet outil sur la chaîne d'approvisionnement traite des besoins énergétiques des activités de stockage et de transport le long des chaînes du froid et de l'impact de la durée et de la température de stockage sur la qualité des aliments et la consommation d'énergie.</t>
  </si>
  <si>
    <t>#2 : Outil d'analyse du cycle de vie (ACV)</t>
  </si>
  <si>
    <t>Vous souhaitez comprendre l'impact environnemental de votre chaîne logistique du froid ?</t>
  </si>
  <si>
    <t xml:space="preserve">Cet outil traite de l'analyse du cycle de vie des chaînes d'approvisionnement en froid. Il permet aux utilisateurs d'effectuer une analyse de la performance environnementale de toute la chaîne du froid. </t>
  </si>
  <si>
    <t>#6 : Outil d'analyse multicritères (MCDA) (outil complexe destiné aux experts)</t>
  </si>
  <si>
    <t>Vous avez déjà jeté un coup d'œil aux outils CSC et ACV et vous voulez en savoir plus ?</t>
  </si>
  <si>
    <t>Cet outil permet une analyse structurée des changements apportés aux modèles de chaîne d'approvisionnement en froid précédemment analysés dans les outils CSC et ACV. Il est basé sur une approche d'évaluation multicritères à travers divers critères liés à la consommation d'énergie, à la qualité des aliments et aux impacts environnementaux et montre l'impact des changements en particulier des critères d'entrée.</t>
  </si>
  <si>
    <t>#3 : Outil de calcul du coût du cycle de vie (CCV)</t>
  </si>
  <si>
    <t>Vous vous interrogez sur les avantages économiques de la mise en œuvre de mesures d'efficacité énergétique ?</t>
  </si>
  <si>
    <t>Cet outil traite des coûts du cycle de vie des mesures d'efficacité énergétique. Il permet aux utilisateurs d'analyser ces mesures d'un point de vue économique classique, mais offre également la possibilité d'examiner l'impact d'un point de vue social.</t>
  </si>
  <si>
    <t>#4 : Analyse comparative des avantages non énergétiques (BEN)</t>
  </si>
  <si>
    <t>Et au-delà : Quels autres facteurs pourraient être pertinents pour la prise de décision en matière de performance de la chaîne logistique du froid ?</t>
  </si>
  <si>
    <t>Cet outil traite de la perception des avantages non énergétiques dans les entreprises individuelles et sur les chaînes d'approvisionnement. Il permet aux utilisateurs de comparer leur perception des avantages non énergétiques avec celle d'un groupe de pairs composé d'autres entreprises de la chaîne d'approvisionnement du froid.</t>
  </si>
  <si>
    <t>#5 : Évaluateur d'avantages non énergétiques (NEB)</t>
  </si>
  <si>
    <t>Vous vous demandez comment analyser les avantages non énergétiques de manière structurée ?</t>
  </si>
  <si>
    <t>Cet outil sur les bénéfices non énergétiques devrait servir d'approche pour découvrir le sujet des BNE de manière exemplaire. Les mesures d'efficacité énergétique peuvent entraîner, en plus des économies d'énergie évidentes, des avantages non énergétiques, par exemple une compétitivité accrue, des besoins de maintenance réduits ou un meilleur environnement de travail. Les avantages non énergétiques sont facilement sous-estimés, ou même non pris en compte, dans le processus d'évaluation d'un projet d'économie d'énergie.</t>
  </si>
  <si>
    <t xml:space="preserve">#0 : Orientation : Fiches d'information sur les MEE </t>
  </si>
  <si>
    <t>Les acteurs de la chaîne du froid mettent actuellement en œuvre des actions de lutte contre le réchauffement climatique axées sur deux objectifs principaux : (i) la réduction des rejets directs de fluorocarbures dans l'atmosphère, principalement dus aux fuites, et (ii) l'amélioration de l'efficacité énergétique pour réduire la consommation d'énergie primaire.</t>
  </si>
  <si>
    <t>Les améliorations peuvent aller de l'investissement dans des technologies nouvelles et plus performantes, qui ont le potentiel de réduire la consommation d'énergie de 15 à 40 %, à la mise en œuvre de pratiques de maintenance et d'exploitation plus simples et moins coûteuses pour le système de réfrigération et le processus de production global, qui peuvent fréquemment réduire les coûts énergétiques de 15 % ou plus.</t>
  </si>
  <si>
    <t>Les mesures d'efficacité énergétique (MEE) ont un fort potentiel pour apporter des avantages économiques, environnementaux et sociaux notables, ainsi que des économies d'énergie.</t>
  </si>
  <si>
    <t xml:space="preserve"> Les MEE pertinentes pour les chaînes du froid ont été regroupées en 10 catégories : technologies auxiliaires, bâtiments, employés, production et récupération d'énergie, symbiose industrielle, maintenance, gestion, suivi et contrôle, système de réfrigération, et transport._x000D_
_x000D_
</t>
  </si>
  <si>
    <t xml:space="preserve">Chaque catégorie dispose d'une série de fiches présentant un ensemble de mesures diverses (en anglais uniquement). </t>
  </si>
  <si>
    <t>Technologies auxiliaires</t>
  </si>
  <si>
    <t>Système de ventilation plus efficace pour les entrepôts frigorifiques</t>
  </si>
  <si>
    <t>Système d'éclairage plus efficace (par exemple, LED pour les entrepôts frigorifiques)</t>
  </si>
  <si>
    <t>Moteurs/filtres/pompes/systèmes d'entraînement/ générateurs de vapeur efficaces et bien dimensionnés.</t>
  </si>
  <si>
    <t>Cycle frigorifique intérieur efficace : compresseur, échangeur de chaleur, évaporateur, condenseur, vannes d'étranglement.</t>
  </si>
  <si>
    <t>Bâtiments</t>
  </si>
  <si>
    <t>Amélioration de l'isolation (par exemple, remplacement des vieilles fenêtres, suppression des ponts thermiques, isolation des murs/plafonds/toits/tuyauteries, réduction de l'infiltration d'air dans les pièces et/ou les aires d'exposition, réparation des trappes et des rideaux, garantie de la fermeture des portes).</t>
  </si>
  <si>
    <t>Entrepôt avec des compartiments séparés, avec des rayonnages à glissière automatisés.</t>
  </si>
  <si>
    <t>Production/récupération d'énergie</t>
  </si>
  <si>
    <t>Récupération de la chaleur résiduelle (par exemple, refroidisseur à absorption)</t>
  </si>
  <si>
    <t>Énergie renouvelable pour l'énergie électrique et thermique (par ex., PV, ST, HP, refroidissement solaire)</t>
  </si>
  <si>
    <t>Système de stockage de l'énergie</t>
  </si>
  <si>
    <t>Employés</t>
  </si>
  <si>
    <t>Amélioration de la sensibilisation des employés, engagement actif, formation et éducation des opérateurs et des conducteurs.</t>
  </si>
  <si>
    <t>Nettoyage régulier des condenseurs et des serpentins d'évaporateur.</t>
  </si>
  <si>
    <t>Minimisation des fuites d'air comprimé</t>
  </si>
  <si>
    <t>Révision/optimisation du système de distribution du froid</t>
  </si>
  <si>
    <t>Gestion</t>
  </si>
  <si>
    <t>SME, audit énergétique, exploitation des repères énergétiques</t>
  </si>
  <si>
    <t>Réglage de la plage de température de refroidissement à la limite supérieure, ajustement des températures de refroidissement</t>
  </si>
  <si>
    <t>Surveillance et contrôle</t>
  </si>
  <si>
    <t>Visualisation des IPE, système de surveillance en temps réel, traçage automatisé</t>
  </si>
  <si>
    <t>Utilisation de systèmes de chauffage intelligents/ système de contrôle automatique/ intelligent</t>
  </si>
  <si>
    <t>Systèmes de réfrigération</t>
  </si>
  <si>
    <t>Systèmes de refroidissement moins surdimensionnés</t>
  </si>
  <si>
    <t>Technologie de réfrigération alternative, conception et réfrigérant, modernisation des systèmes d'affichage de réfrigération, vitrines fermées</t>
  </si>
  <si>
    <t>Cycle frigorifique (par exemple, un, deux étages, refroidisseur intermédiaire, etc.)</t>
  </si>
  <si>
    <t>Conception et utilisation du free cooling</t>
  </si>
  <si>
    <t>Technologies de réfrigération alternatives : par exemple, systèmes de refroidissement solaire, refroidisseurs thermiques, pompes à chaleur.</t>
  </si>
  <si>
    <t>Rétrofit du système de réfrigération R22 par un système centralisé à l'ammoniac (NH3)</t>
  </si>
  <si>
    <t>Amélioration de l'isolation des camions (par exemple, rideau d'air)</t>
  </si>
  <si>
    <t>Surveillance de la consommation de carburant des chauffeurs et formation des chauffeurs à la réduction de la consommation de carburant.</t>
  </si>
  <si>
    <t>Optimisation des itinéraires (par exemple, réduction des allers-retours à vide), transfert modal.</t>
  </si>
  <si>
    <t>Moyens de transport alternatifs (par exemple, unités frigorifiques portables pour le transport de lots isolés).</t>
  </si>
  <si>
    <t>Symbiose industrielle</t>
  </si>
  <si>
    <t>Échanges de sous-produits</t>
  </si>
  <si>
    <t>Partage d'infrastructures, de matériels ou d'accès à des services (par exemple, traitement de l'énergie ou des déchets, biogaz).</t>
  </si>
  <si>
    <t>Coopération sur des questions d'intérêt commun (par exemple, planification d'urgence, formation ou planification de la durabilité).</t>
  </si>
  <si>
    <t>#Orientation : Programmes de soutien</t>
  </si>
  <si>
    <t>Vous trouverez ci-dessous un aperçu des programmes de soutien nationaux concernant l'efficacité énergétique dans la chaîne du froid. Veuillez filtrer par pays pour obtenir un bref aperçu de ces programmes. Les informations entre parenthèses indiquent l'éligibilité à des groupes cibles particuliers. Veuillez vous référer aux liens pour un aperçu complet. Veuillez noter que les informations sur les programmes nationaux sont uniquement disponibles en anglais et dans la langue du pays concerné.</t>
  </si>
  <si>
    <t>Pays</t>
  </si>
  <si>
    <t>Titre du programme</t>
  </si>
  <si>
    <t>Brève description du programme de soutien</t>
  </si>
  <si>
    <t>Informations complémentaires</t>
  </si>
  <si>
    <t>Allemagne</t>
  </si>
  <si>
    <t>Espagne</t>
  </si>
  <si>
    <t>Italie</t>
  </si>
  <si>
    <t>Lettonie</t>
  </si>
  <si>
    <t>Pays-Bas</t>
  </si>
  <si>
    <t>Roumanie</t>
  </si>
  <si>
    <t>Grèce</t>
  </si>
  <si>
    <t>#0: Ghid: Info</t>
  </si>
  <si>
    <t>Aceste orientări oferă o imagine de ansamblu asupra diferitelor instrumente și fișe informative elaborate în cadrul proiectului ICCEE. În plus, acesta conține o prezentare generală a programelor naționale de sprijin relevante și exemple de bune practici de măsuri de eficiență energetică în lanțul de aprovizionare cu frig.</t>
  </si>
  <si>
    <t>Limba:</t>
  </si>
  <si>
    <t>Notă importantă: Vă rugăm să alegeți limba înainte de a adăuga orice date în instrumentul gol și nu schimbați limba acolo mai târziu. În caz contrar, pot apărea probleme din cauza câmpurilor verticale care nu se actualizează automat la noua setare de limbă.</t>
  </si>
  <si>
    <t>Versiune:</t>
  </si>
  <si>
    <t>Scop:</t>
  </si>
  <si>
    <t>Scopul prezentelor orientări este de a oferi utilizatorului o imagine de ansamblu asupra diferitelor instrumente disponibile în cadrul ICCEE. În acest scop, include o scurtă descriere a instrumentelor dezvoltate. Pentru o introducere pe tema eficienței energetice în lanțul de frig, orientările oferă, de asemenea, o imagine de ansamblu asupra diferitelor programe naționale de sprijin, precum și exemple de bune practici (așa-numitele fișe informative) privind măsurile de eficiență energetică relevante pentru lanțul de frig.</t>
  </si>
  <si>
    <t>Grup țintă:</t>
  </si>
  <si>
    <t>Manageri ai lanțului de aprovizionare &amp; manageri de mediu</t>
  </si>
  <si>
    <t>Cod culoare:</t>
  </si>
  <si>
    <t>Câmpul este un câmp de input și necesită inputul utilizatorului.</t>
  </si>
  <si>
    <t>Câmpul nu necesită input (nu modificați).</t>
  </si>
  <si>
    <t>Informații transferate dintr-o parte diferită a registrului.</t>
  </si>
  <si>
    <t>Informații calculate pe baza altor valori.</t>
  </si>
  <si>
    <t xml:space="preserve">Drepturi de autor: </t>
  </si>
  <si>
    <t>(c) Proiectul ICCEE, 2021 (www.iccee.eu)</t>
  </si>
  <si>
    <t>Toate drepturile rezervate; nici o parte a acestui document nu poate fi tradusă, reprodusă, stocată într-un sistem de recuperare sau transmisă sub orice formă sau prin orice mijloace, electronice, mecanice, fotocopiere, re-cording sau în alt mod, fără permisiunea scrisă a editorului. Multe dintre denumirile utilizate de producători și vânzători pentru a distinge produsele lor sunt revendicate ca mărci comerciale. Citatul acestor denumiri în orice mod nu implică concluzia că utilizarea acestor denumiri este legală fără conținutul proprietarului mărcii. Responsabilitatea exclusivă pentru document revine proiectului. Documentul nu reflectă neapărat opinia Uniunii Europene. Nici EASME, nici Comisia Europeană nu sunt responsabile pentru orice utilizare care poate fi făcută a informațiilor conținute în acesta. Versiunea în limba engleză a drepturilor de autor este autoritară. Versiunile în alte limbi sunt doar în scop informativ.</t>
  </si>
  <si>
    <t>#0: Ghid: Versiuni</t>
  </si>
  <si>
    <t>Istoria versiunii</t>
  </si>
  <si>
    <t>Versiunea</t>
  </si>
  <si>
    <t>Schimbare</t>
  </si>
  <si>
    <t>Schimbare de către</t>
  </si>
  <si>
    <t>#0: Ghid: Prezentare generală a instrumentelor</t>
  </si>
  <si>
    <t>Setul de instrumente ICCEE este format din șase instrumente. Acest ghid oferă o imagine de ansamblu a diferitelor instrumente și vă ajută să alegeți instrumentul care vă interesează.  Vă rugăm să găsiți mai jos o scurtă descriere a fiecărui instrument.</t>
  </si>
  <si>
    <t>#1: Instrument pentru lanțul de aprovizionare la rece (CSC)</t>
  </si>
  <si>
    <t>Doriți să analizați consumul de energie al lanțului de aprovizionare cu frig și să preveniți pierderile de calitate a alimentelor?</t>
  </si>
  <si>
    <t>Acest instrument privind lanțul de aprovizionare se referă la necesarul de energie în activitățile de depozitare și transport de-a lungul lanțurilor de frig și la impactul timpului și temperaturii de depozitare asupra calității alimentelor și a consumului de energie.</t>
  </si>
  <si>
    <t>#2: Instrument de evaluare a ciclului de viață (LCA)</t>
  </si>
  <si>
    <t>Vrei să înțelegi impactul lanțului tău de aprovizionare cu frig asupra mediului?</t>
  </si>
  <si>
    <t>Acest instrument se ocupă cu analiza ciclului de viață al lanțurilor de aprovizionare la rece. Acesta permite utilizatorilor să efectueze o analiză a performanței de mediu a lanțurilor întregi de aprovizionare cu frig.</t>
  </si>
  <si>
    <t>#6: Instrument de analiză multi-criterii (MCDA) (instrument complex potrivit pentru experți)</t>
  </si>
  <si>
    <t>Ați aruncat deja o privire la instrumentele CSC și LCA și doriți să aflați mai multe?</t>
  </si>
  <si>
    <t>Aceste instrumente permit o analiză structurată a modificărilor aduse modelelor lanțului de aprovizionare cu frig analizate anterior în instrumentele CSC și LCA. Aceasta se bazează pe o abordare bazată pe mai multe criterii de evaluare pe diferite criterii legate de consumul de energie, calitatea alimentelor și impactul asupra mediului și arată impactul modificărilor în special al criteriilor de intrare.</t>
  </si>
  <si>
    <t>#3: Instrument de cost al ciclului de viață (LCC)</t>
  </si>
  <si>
    <t>Vă întrebați care este beneficiul economic al punerii în aplicare a măsurilor de eficiență energetică?</t>
  </si>
  <si>
    <t>Acest instrument se referă la costurile pe durata ciclului de viață ale măsurilor de eficiență energetică. Acesta permite utilizatorilor să analizeze aceste măsuri dintr-o perspectivă economică convențională, dar oferă, de asemenea, posibilitatea de a revizui impactul din perspectivă socială.</t>
  </si>
  <si>
    <t>#4: Analiza comparativă a beneficiilor non-energetice (BEN)</t>
  </si>
  <si>
    <t>Și dincolo de aceasta: Ce alți factori ar putea fi relevanți pentru luarea deciziilor în ceea ce privește performanța lanțului de aprovizionare rece?</t>
  </si>
  <si>
    <t>Acest instrument se referă la percepția beneficiilor non-energetice în companiile individuale și pe lanțurile de aprovizionare. Acesta permite utilizatorilor să compare percepția lor asupra beneficiilor non-energetice cu percepția într-un grup de colegi a altor companii din lanțurile de aprovizionare reci.</t>
  </si>
  <si>
    <t>#5: Evaluator beneficii non-energetice (NEB)</t>
  </si>
  <si>
    <t>Vă întrebați cum să analizați beneficiile non-energetice într-o manieră structurată?</t>
  </si>
  <si>
    <t>Acest instrument privind beneficiile neenergetice ar trebui să servească drept abordare pentru a descoperi subiectul NEB într-un mod exemplar. Măsurile de eficiență energetică pot implica, în plus față de economiile evidente de energie, beneficii care nu au legătură cu energia, de exemplu creșterea competitivității, reducerea cerințelor de întreținere sau îmbunătățirea mediului de lucru. Beneficiile non-energetice sunt ușor de subestimat sau chiar nu sunt luate în considerare în procesul de evaluare a unui proiect de economisire a energiei.</t>
  </si>
  <si>
    <t>#0: Ghid: Foi de calcul EEM</t>
  </si>
  <si>
    <t>Părțile interesate din lanțul de frig pun în aplicare în prezent acțiuni de combatere a încălzirii globale, concentrându-se asupra a două obiective principale: (i) reducerea eliberărilor directe de fluorocarburi în atmosferă, în principal din cauza scurgerilor, și (ii) îmbunătățirea eficienței energetice pentru a reduce consumul de energie primară.</t>
  </si>
  <si>
    <t>Îmbunătățirile pot varia de la investițiile în tehnologii noi și mai performante, care au potențialul de a reduce consumul de energie cu 15 % – 40 %, până la punerea în aplicare a unor practici operaționale și de întreținere mai simple și mai puțin costisitoare pentru sistemul de refrigerare și a procesului general de producție, care pot reduce frecvent costurile cu energia cu 15 % sau mai mult.</t>
  </si>
  <si>
    <t>Măsurile de eficiență energetică (EEM) au un mare potențial de a introduce beneficii economice, de mediu și sociale demne de remarcat, precum și economii de energie.</t>
  </si>
  <si>
    <t>EEM-urile relevante pentru lanțurile frigorifice au fost grupate în 10 categorii: tehnologii auxiliare, clădiri, angajat, generarea și recuperarea energiei, simbioză industrială, întreținere, management, monitorizare și control, sistem de refrigerare și transport.</t>
  </si>
  <si>
    <t>Fiecare categorie are un set de fișe informative care prezintă o colecție de măsuri diferite (numai în limba engleză).</t>
  </si>
  <si>
    <t>Tehnologii auxiliare</t>
  </si>
  <si>
    <t>Sistem de ventilație mai eficient pentru depozite frigorifice</t>
  </si>
  <si>
    <t>Sistem de iluminat mai eficient (de exemplu, LED-uri pentru depozite frigorifice)</t>
  </si>
  <si>
    <t>Motoare/filtre/pompe/sisteme de acționare eficiente/ generator de abur cu dimensionarea corespunzătoare</t>
  </si>
  <si>
    <t>Ciclu eficient de agent frigorific interior: compresor, schimbător de căldură, evaporator, condensator, supape de accelerație</t>
  </si>
  <si>
    <t>Clădiri</t>
  </si>
  <si>
    <t>Izolație îmbunătățită (de exemplu, înlocuirea ferestrelor vechi, îndepărtarea podurilor termice, izolarea pereților /plafoanelor / acoperișurilor / conductelor, reducerea infiltrării aerului în încăperi și / sau zona de afișare, repararea mânerelor ușilor și perdelelor, asigurându-se că ușa poate fi închisă</t>
  </si>
  <si>
    <t>Depozit cu compartimente separate, cu rafturi automate de alunecare</t>
  </si>
  <si>
    <t>Generare/recuperare energie</t>
  </si>
  <si>
    <t>Recuperarea căldurii reziduale (de exemplu, răcitor de absorbție)</t>
  </si>
  <si>
    <t>Energie regenerabilă pentru energie electrică și termică (de exemplu, PV, ST, HP, răcire solară)</t>
  </si>
  <si>
    <t>Sistemul de stocare a energiei</t>
  </si>
  <si>
    <t>Angajații</t>
  </si>
  <si>
    <t>Îmbunătățirea gradului de conștientizare a angajaților, implicarea activă, formarea și educarea operatorilor și a conducătorilor auto</t>
  </si>
  <si>
    <t>Mententanță</t>
  </si>
  <si>
    <t>Curățarea regulată a condensatoarelor și a bobinelor evaporatoarelor</t>
  </si>
  <si>
    <t>Minimizarea scurgerilor de aer comprimat</t>
  </si>
  <si>
    <t>Revizuirea/ optimizarea sistemului de distribuție a răcirii</t>
  </si>
  <si>
    <t>EMS, audit energetic, exploatarea indicilor de referință din domeniul energiei</t>
  </si>
  <si>
    <t>Setați intervalul de temperatură pentru răcire la limita superioară, ajustarea temperaturilor de răcire</t>
  </si>
  <si>
    <t>Monitorizare și control</t>
  </si>
  <si>
    <t>Vizualizarea EnPis, sistem de monitorizare în timp real, urmărire automată</t>
  </si>
  <si>
    <t>Utilizarea sistemelor inteligente de încălzire/ sistem de control automat/ inteligent</t>
  </si>
  <si>
    <t>Sisteme de refrigerare</t>
  </si>
  <si>
    <t>Sisteme de răcire mai puțin supradimensionate</t>
  </si>
  <si>
    <t>Tehnologie alternativă de refrigerare, design și agent frigorific, sisteme de afișare a refrigerării retehnologizate, vitrine închise</t>
  </si>
  <si>
    <t>Ciclul agentului frigorific (de exemplu, una, două etape, intercooler etc.)</t>
  </si>
  <si>
    <t>Proiectarea și utilizarea răcirii gratuite</t>
  </si>
  <si>
    <t>Tehnologii alternative de refrigerare: de exemplu, sisteme de răcire solară, răcitoare termice, pompe de căldură</t>
  </si>
  <si>
    <t>Modernizarea sistemului de refrigerare R22 prin sistemul centralizat de amoniac (NH3)</t>
  </si>
  <si>
    <t>Izolație îmbunătățită a camioanelor (de exemplu, pierdea de aer)</t>
  </si>
  <si>
    <t>Monitorizarea combustibilului pentru șoferi și instruirea conducătorilor auto pentru reducerea consumului de combustibil</t>
  </si>
  <si>
    <t>Rute de călătorie optimizate (de exemplu, reducerea călătoriilor întors goale), schimb modal</t>
  </si>
  <si>
    <t>Mijloace de transport alternative (de exemplu, unități frigorifice portabile pentru LTL)</t>
  </si>
  <si>
    <t>Simbioză industrială</t>
  </si>
  <si>
    <t>Schimburi de sub-produse</t>
  </si>
  <si>
    <t>Partajarea infrastructurilor, a utilităților sau a accesului la servicii (de exemplu, tratarea energiei sau a deșeurilor, biogaz)</t>
  </si>
  <si>
    <t>Cooperarea în chestiuni de interes comun (de exemplu, planificarea situațiilor de urgență, formarea sau planificarea durabilității)</t>
  </si>
  <si>
    <t>#0: Ghid: Programe suport</t>
  </si>
  <si>
    <t>Mai jos veți găsi o prezentare generală a programelor naționale de sprijin privind eficiența energetică în lanțul de frig. Vă rugăm să filtrați după țară pentru o scurtă prezentare a acestor programe. Informațiile dintre paranteze indică eligibilitatea numai pentru anumite grupuri țintă. Vă rugăm să consultați informațiile legate pentru o imagine de ansamblu completă. Vă rugăm să rețineți că informațiile privind programele naționale sunt disponibile numai în limba engleză și în limba țării respective.</t>
  </si>
  <si>
    <t>Ţară</t>
  </si>
  <si>
    <t>Titlul programului</t>
  </si>
  <si>
    <t>Scurta descriere a programului suport</t>
  </si>
  <si>
    <t>Mai multe informații</t>
  </si>
  <si>
    <t>Spania</t>
  </si>
  <si>
    <t>Franța</t>
  </si>
  <si>
    <t>România</t>
  </si>
  <si>
    <t>Programul Operațional 6 Infrastructura mare</t>
  </si>
  <si>
    <t>Dezvoltarea afacerii IMM Inovație</t>
  </si>
  <si>
    <t xml:space="preserve">Alternative Transportmittel (z. B. tragbare Kühleinheiten für LTL) </t>
  </si>
  <si>
    <t>Migliorare l'efficienza energetica della catena del freddo (ICCEE)</t>
  </si>
  <si>
    <t>Améliorer l'efficacité énergétique de la chaîne du froid (ICCEE)</t>
  </si>
  <si>
    <t>Îmbunătățirea Eficienței Energetice a Lanțului de Frig (ICCEE)</t>
  </si>
  <si>
    <t>Mejora de la eficiencia energética de la cadena de frío (ICCEE)</t>
  </si>
  <si>
    <t>Saldētu produktu ķēdes energoefektivitātes uzlabošana (ICCEE)</t>
  </si>
  <si>
    <t>Fondo Nazionale Efficienza Energica</t>
  </si>
  <si>
    <t>Obiectiv 6.2 Reducerea consumului de energie la nivelu consumatorilor industriali; buget alocat 12,5 mil euro. Program Norvegia Inovatie de 22,7 mil Euro ”Dezvoltarea afacerii IMM Inovatie", componenta inovatie verde industriala. (Companii eligibile: 60 firme industriale; tehnologii: reducerea intensitatii energetice de la 183.00 kgep la 121.5 kgep (2023))</t>
  </si>
  <si>
    <t>Program Inovatie Norvegia de 22,7 mil Euro, Componenta inovatie verde industriala (Companii eligibile: IMM; tehnologii: procese mai eficiente in materie de utilizare a resurselor)</t>
  </si>
  <si>
    <t># 0: Norādījumi: Informācija</t>
  </si>
  <si>
    <t>Šīs vadlīnijas sniedz pārskatu par dažādiem rīkiem un faktu lapām, kas izstrādātas ICCEE projekta ietvaros. Vadlīnijas iekļauj pārskatu par attiecīgajām valsts atbalsta programmām un energoefektivitātes pasākumu paraugprakses piemēriem saldētu produktu piegādes ķēdē.</t>
  </si>
  <si>
    <t>Valoda:</t>
  </si>
  <si>
    <t>Svarīga piezīme: Lūdzu, pirms visu datu pievienošanas tukšajam rīkam izvēlieties valodu un nemainiet valodu vēlāk. Pretējā gadījumā problēmas var rasties nolaižamo lauku dēļ, kas netiek automātiski atjaunināti uz jauno valodas iestatījumu.</t>
  </si>
  <si>
    <t>Versija:</t>
  </si>
  <si>
    <t>Mērķis:</t>
  </si>
  <si>
    <t>Šo vadlīniju mērķis ir sniegt lietotājam pārskatu par dažādiem rīkiem, kas pieejami ICCEE projekta ietvaros. Šim nolūkam vadlīnijas ietver īsu izstrādāto rīku aprakstu. Ievadam saldētu produktu piegādes ķēžu energoefektivitātes tēmā, vadlīnijās sniegts arī pārskats par dažādām valstu atbalsta programmām, kā arī labākās prakses piemēri (tā sauktās faktu lapas) par energoefektivitātes pasākumiem, kas attiecas uz saldētu produktu ķēdi.</t>
  </si>
  <si>
    <t>Mērķa auditorija:</t>
  </si>
  <si>
    <t>Piegādes ķēdes  un vides pārvaldītāji</t>
  </si>
  <si>
    <t>Krāsas kods:</t>
  </si>
  <si>
    <t>Lauks ir ievades lauks, un tam ir nepieciešams ievadīt lietotāju.</t>
  </si>
  <si>
    <t>Laukam nav nepieciešamas izmaiņas (neapstrādāt).</t>
  </si>
  <si>
    <t>Informācija, kas pārsūtīta no citas darba grāmatas daļas.</t>
  </si>
  <si>
    <t>Informācija, kas aprēķināta, pamatojoties uz citām vērtībām.</t>
  </si>
  <si>
    <t>Autortiesības:</t>
  </si>
  <si>
    <t>(c) ICCEE projekts, 2021. gads (www.iccee.eu)</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</si>
  <si>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EASME, ne Eiropas Komisija nav atbildīga par tajā ietvertās informācijas jebkādu izmantošanu. Autortiesības ir angļu valodā. Versijas citās valodās ir paredzētas tikai informatīviem nolūkiem.</t>
  </si>
  <si>
    <t># 0: Norādījumi: versijas</t>
  </si>
  <si>
    <t>Versiju vēsture</t>
  </si>
  <si>
    <t>Datums</t>
  </si>
  <si>
    <t>Versija</t>
  </si>
  <si>
    <t>Labojums</t>
  </si>
  <si>
    <t>Labojumu veica</t>
  </si>
  <si>
    <t># 0: Norādījumi: rīka pārskats</t>
  </si>
  <si>
    <t>ICCEE projektā ir izveidoti seši rīki. Šī rokasgrāmata sniedz pārskatu par dažādiem rīkiem un palīdz izvēlēties rīku, kas jūs interesē. Lūdzu, zemāk atrodiet īsu katra rīka aprakstu.</t>
  </si>
  <si>
    <t># 1: Saldētu produktu piegādes ķēdes rīks</t>
  </si>
  <si>
    <t>Vai vēlaties analizēt sava saldēta produkta piegādes ķēdes enerģijas patēriņu un novērst pārtikas kvalitātes zudumus?</t>
  </si>
  <si>
    <t>Šis piegādes ķēdes rīks attiecas uz enerģijas patēriņu uzglabāšanas un transporta darbībās saldētu produktu piegādes ķēdē un uzglabāšanas laikā, temperatūras ietekmi uz pārtikas kvalitāti un enerģijas patēriņu.</t>
  </si>
  <si>
    <t># 2: Aprites cikla novērtēšanas rīks (LCA)</t>
  </si>
  <si>
    <t>Vai vēlaties saprast savas saldētu produktu piegādes ķēdes ietekmi uz vidi?</t>
  </si>
  <si>
    <t>Šis rīks domāts saldēto produktu piegādes ķēžu dzīves cikla analīzei. Tas ļauj lietotājiem veikt visas saldēto produktu piegādes ķēdes vides analīzi.</t>
  </si>
  <si>
    <t># 6: Daudzkritēriju analīzes rīks (komplekss rīks, kas piemērots ekspertiem)</t>
  </si>
  <si>
    <t>Vai jūs jau apskatījāt piegādes ķēdes un LCA rīkus un vai vēlaties uzzināt vairāk?</t>
  </si>
  <si>
    <t>Šie rīki ļauj strukturēti analizēt izmaiņas iepriekš analizētajos piegādes ķēdes modeļos piegādes ķēdes un LCA rīkos. Tā ir balstīta uz daudzkritēriju novērtēšanas pieeju dažādiem kritērijiem, kas saistīti ar enerģijas patēriņu, pārtikas kvalitāti un ietekmi uz vidi, un parāda konkrētu ievades kritēriju izmaiņu ietekmi.</t>
  </si>
  <si>
    <t># 3: Aprites cikla izmaksu aprēķināšanas rīks (LCC)</t>
  </si>
  <si>
    <t>Vai jūs domājat par ekonomisko ieguvumu no energoefektivitātes pasākumu ieviešanas?</t>
  </si>
  <si>
    <t>Šis rīks attiecas uz energoefektivitātes pasākumu aprites cikla izmaksām. Tas ļauj lietotājiem analizēt šos pasākumus no parastās ekonomiskās perspektīvas, bet piedāvā arī iespēju pārskatīt ietekmi no sociālā viedokļa.</t>
  </si>
  <si>
    <t># 4: Citu ieguvumu salīdzinošā novērtēšana</t>
  </si>
  <si>
    <t>Un ne tikai: kādi citi faktori varētu būt svarīgi lēmumu pieņemšanai attiecībā uz piegādes ķēdes darbību?</t>
  </si>
  <si>
    <t>Šis rīks nodarbojas ar par ieguvumu, kas nav saistīti ar enerģiju, uztveri atsevišķos uzņēmumos un piegādes ķēdēs. Tas ļauj lietotājiem salīdzināt savu uztveri par ieguvumiem, kas nav saistīti ar enerģiju, ar citu uzņēmumu līdzīgu grupu uztveri saldētu produktu piegādes ķēdēs.</t>
  </si>
  <si>
    <t># 5: Citu ieguvumu novērtētājs</t>
  </si>
  <si>
    <t>Vai jūs domājat, kā strukturēti analizēt ieguvumus, kas nav saistīti ar enerģiju?</t>
  </si>
  <si>
    <t>Šim instrumentam par ieguvumiem, kas nav saistīti ar enerģiju, vajadzētu kalpot par pieeju, lai priekšzīmīgi atklātu citu ieguvumu tēmu. Energoefektivitātes pasākumi papildus acīmredzamajam enerģijas ietaupījumam var ietvert ieguvumus, kas nav saistīti ar enerģiju, piemēram, uzlabota konkurētspēja, samazinātas uzturēšanas prasības vai uzlabota darba vide. Enerģijas taupīšanas projekta ieguvumus, kas nav saistīti ar enerģiju, ir bieži nenovērtēti vai pat neņemti vērā.</t>
  </si>
  <si>
    <t># 0: Norādījumi: EE pasākumi faktu lapas</t>
  </si>
  <si>
    <t>Saldētu produktu piegādes ķēdes dalībnieki pašlaik īsteno globālās sasilšanas mazināšanas pasākumus, koncentrējoties uz diviem galvenajiem mērķiem: (i) fluorogļūdeņražu tiešo emisiju samazināšana atmosfērā noplūdes dēļ un (ii) energoefektivitātes uzlabošana, lai samazinātu primārās enerģijas izmantošanu.</t>
  </si>
  <si>
    <t>Uzlabojumi var būt, sākot no ieguldījumiem jaunās un efektīvākās tehnoloģijās, kas var samazināt enerģijas patēriņu par 15% - 40%, līdz vienkāršākas un lētākas saldēšanas sistēmas ieviešanai un kopējam ražošanas procesam, kas bieži vien var samazināt enerģijas izmaksas par 15% vai vairāk.</t>
  </si>
  <si>
    <t>Energoefektivitātes (EE) pasākumiem ir liels potenciāls, lai nodrošinātu ievērojamus ekonomiskos, vides un sociālos ieguvumus, kā arī enerģijas ietaupījumus.</t>
  </si>
  <si>
    <t>EE pasākumi, kas attiecas uz saldētu produktu piegādes ķēdēm, ir sagrupētas 10 kategorijās: palīgtehnoloģijas, ēkas, darbinieki, enerģijas ražošana un reģenerācija, rūpnieciskā simbioze, apkope, pārvaldība, uzraudzība un kontrole, saldēšanas sistēma un transports.</t>
  </si>
  <si>
    <t>Katrai kategorijai ir faktu lapu kopums, kurā sniegts dažādu pasākumu apkopojums (tikai angļu valodā).</t>
  </si>
  <si>
    <t>Palīgtehnoloģijas</t>
  </si>
  <si>
    <t>Efektīvāka ventilācijas sistēma saldēšanas noliktavām</t>
  </si>
  <si>
    <t>Efektīvāka apgaismojuma sistēma (piemēram, LED saldētavām)</t>
  </si>
  <si>
    <t>Efektīvi motori / filtrs / sūkņi / piedziņas sistēmas / tvaika ģenerators ar atbilstošu izmēru</t>
  </si>
  <si>
    <t>Efektīvs iekšējais dzesēšanas šķidruma cikls: kompresors, siltummainis, iztvaicētājs, kondensators, droseļvārsti</t>
  </si>
  <si>
    <t>Ēkas</t>
  </si>
  <si>
    <t>Uzlabota izolācija (piemēram, veco logu nomaiņa, siltuma tiltu noņemšana, sienu / griestu / jumtu / cauruļvadu siltināšana, gaisa infiltrācijas samazināšana telpās, durvju un aizkaru remonts, durvju aizvēršanas nodrošināšana</t>
  </si>
  <si>
    <t>Noliktava ar nodalītiem nodalījumiem, ar automātiskiem slīdēšanas plauktiem</t>
  </si>
  <si>
    <t>Enerģijas ražošana / reģenerācija</t>
  </si>
  <si>
    <t>Atkritumu reģenerācija (piemēram, absorbcijas dzesētājs)</t>
  </si>
  <si>
    <t>Atjaunojamā enerģija (piemēram, PV, ST, HP, triģenerācija)</t>
  </si>
  <si>
    <t>Enerģijas uzglabāšanas sistēma</t>
  </si>
  <si>
    <t>Darbinieki</t>
  </si>
  <si>
    <t>Uzlabota darbinieku informētība, operatoru un autovadītāju aktīva iesaistīšanās, apmācība un izglītošana</t>
  </si>
  <si>
    <t>Apkope</t>
  </si>
  <si>
    <t>Regulāra kondensatoru un iztvaicētāja spoles tīrīšana</t>
  </si>
  <si>
    <t>Saspiesta gaisa noplūdes samazināšana līdz minimumam</t>
  </si>
  <si>
    <t>Dzesēšanas sadales sistēmas pārskatīšana / optimizācija</t>
  </si>
  <si>
    <t>Vadība</t>
  </si>
  <si>
    <t>Energopārvaldības sistēma, enerģijas audits, enerģijas etalonu izmantošana</t>
  </si>
  <si>
    <t>Iestatiet temperatūras diapazonu dzesēšanai līdz augšējai robežai, dzesēšanas temperatūras pielāgošanai</t>
  </si>
  <si>
    <t>Uzraudzība un kontrole</t>
  </si>
  <si>
    <t>EE indikatoru vizualizācija, reālā laika uzraudzības sistēma, automatizēta izsekošana</t>
  </si>
  <si>
    <t>Viedo apkures sistēmu / automātiskās / inteliģentās vadības sistēmas izmantošana</t>
  </si>
  <si>
    <t>Saldēšanas sistēmas</t>
  </si>
  <si>
    <t>Mazāk liela izmēra dzesēšanas sistēmas</t>
  </si>
  <si>
    <t>Alternatīva saldēšanas tehnoloģija, dizains un dzesētājs, saldēšanas displeju sistēmu modernizēšana, slēgti vitrīnas</t>
  </si>
  <si>
    <t>Dzesēšanas šķidruma cikls (piemēram, viena, divpakāpju, starpdzesētājs utt.)</t>
  </si>
  <si>
    <t>Bezmaksas dzesēšanas dizains un izmantošana</t>
  </si>
  <si>
    <t>Alternatīvas saldēšanas tehnoloģijas: piemēram, saules enerģijas dzesēšanas sistēmas, siltuma dzesētāji, siltumsūkņi</t>
  </si>
  <si>
    <t>R22 saldēšanas sistēmas modernizēšana, izmantojot centralizētu amonjaka (NH3) sistēmu</t>
  </si>
  <si>
    <t>Transports</t>
  </si>
  <si>
    <t>Uzlabota kravas automašīnu izolācija (piemēram, gaisa aizkars)</t>
  </si>
  <si>
    <t>Degvielas kontrole autovadītājiem un autovadītāju apmācība degvielas patēriņa samazināšanai</t>
  </si>
  <si>
    <t>Optimizēti ceļojumu maršruti (piemēram, tukšu reisu samazināšana turp un atpakaļ), kravu novirzīšana</t>
  </si>
  <si>
    <t>Alternatīvs transporta līdzeklis (piemēram, pārnēsājamas dzesēšanas ierīces)</t>
  </si>
  <si>
    <t>Rūpnieciskā simbioze</t>
  </si>
  <si>
    <t>Blakusproduktu apmaiņa</t>
  </si>
  <si>
    <t>Infrastruktūras, komunālo pakalpojumu vai piekļuves pakalpojumiem koplietošana (piemēram, enerģijas vai atkritumu apstrāde, biogāze)</t>
  </si>
  <si>
    <t>Sadarbība kopēju interešu jautājumos (piemēram, ārkārtas situāciju plānošana, apmācība vai ilgtspējības plānošana)</t>
  </si>
  <si>
    <t># 0: Norādījumi: Atbalsta programmas</t>
  </si>
  <si>
    <t>Zemāk jūs atradīsit pārskatu par valsts atbalsta programmām attiecībā uz energoefektivitāti saldētu produktu piegādes ķēdē. Lūdzu, izvēlaties pēc valsts, lai iegūtu īsu pārskatu par šīm programmām. Iekavās sniegtā informācija norāda uz atbilstību tikai noteiktām mērķa grupām. Lūdzu, skatiet saistīto informāciju, lai iegūtu pilnu pārskatu. Lūdzu, ņemiet vērā, ka informācija par nacionālajām programmām ir pieejama tikai angļu valodā un attiecīgās valsts valodā.</t>
  </si>
  <si>
    <t>Valsts</t>
  </si>
  <si>
    <t>Programmas nosaukums</t>
  </si>
  <si>
    <t>Atbalsta programmas apraksts</t>
  </si>
  <si>
    <t>Papildus informācija</t>
  </si>
  <si>
    <t>Vācija</t>
  </si>
  <si>
    <t>Spānija</t>
  </si>
  <si>
    <t>Francija</t>
  </si>
  <si>
    <t>Itālija</t>
  </si>
  <si>
    <t>Latvija</t>
  </si>
  <si>
    <t>Nīderlande</t>
  </si>
  <si>
    <t>Rumānija</t>
  </si>
  <si>
    <t>Grieķija</t>
  </si>
  <si>
    <t>1.0</t>
  </si>
  <si>
    <t>ICCEE project</t>
  </si>
  <si>
    <t>Tool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</si>
</sst>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b/>
      <sz val="11"/>
      <color theme="0"/>
      <name val="Calibri"/>
      <family val="2"/>
      <scheme val="minor"/>
    </font>
    <font>
      <b/>
      <sz val="14"/>
      <color theme="0"/>
      <name val="Calibri"/>
      <family val="2"/>
      <scheme val="minor"/>
    </font>
    <font>
      <b/>
      <sz val="14"/>
      <color theme="4"/>
      <name val="Calibri"/>
      <family val="2"/>
      <scheme val="minor"/>
    </font>
    <font>
      <sz val="11"/>
      <color rgb="FFFF0000"/>
      <name val="Calibri"/>
      <family val="2"/>
      <scheme val="minor"/>
    </font>
    <font>
      <b/>
      <sz val="11"/>
      <color theme="1"/>
      <name val="Calibri"/>
      <family val="2"/>
      <scheme val="minor"/>
    </font>
    <font>
      <sz val="11"/>
      <name val="Calibri"/>
      <family val="2"/>
      <scheme val="minor"/>
    </font>
    <font>
      <u/>
      <sz val="12"/>
      <color theme="10"/>
      <name val="Calibri"/>
      <family val="2"/>
      <scheme val="minor"/>
    </font>
    <font>
      <u/>
      <sz val="11"/>
      <color rgb="FF0070C0"/>
      <name val="Calibri"/>
      <family val="2"/>
      <scheme val="minor"/>
    </font>
    <font>
      <b/>
      <sz val="12"/>
      <color theme="0"/>
      <name val="Calibri"/>
      <family val="2"/>
      <scheme val="minor"/>
    </font>
    <font>
      <b/>
      <sz val="11"/>
      <color rgb="FFFF0000"/>
      <name val="Calibri"/>
      <family val="2"/>
      <scheme val="minor"/>
    </font>
    <font>
      <sz val="11"/>
      <color rgb="FF000000"/>
      <name val="Calibri"/>
      <family val="2"/>
    </font>
    <font>
      <u/>
      <sz val="12"/>
      <color theme="4" tint="-0.249977111117893"/>
      <name val="Calibri"/>
      <family val="2"/>
      <scheme val="minor"/>
    </font>
    <font>
      <b/>
      <sz val="11"/>
      <name val="Calibri"/>
      <family val="2"/>
      <scheme val="minor"/>
    </font>
    <font>
      <u/>
      <sz val="11"/>
      <color theme="4" tint="-0.249977111117893"/>
      <name val="Calibri"/>
      <family val="2"/>
      <scheme val="minor"/>
    </font>
    <font>
      <sz val="11"/>
      <color theme="7"/>
      <name val="Calibri"/>
      <family val="2"/>
      <scheme val="minor"/>
    </font>
    <font>
      <sz val="11"/>
      <color theme="0"/>
      <name val="Calibri"/>
      <family val="2"/>
      <scheme val="minor"/>
    </font>
    <font>
      <sz val="11"/>
      <color theme="0" tint="-4.9989318521683403E-2"/>
      <name val="Calibri"/>
      <family val="2"/>
      <scheme val="minor"/>
    </font>
    <font>
      <sz val="11"/>
      <name val="Calibri (Corpo)"/>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0" tint="-4.9989318521683403E-2"/>
        <bgColor theme="0"/>
      </patternFill>
    </fill>
    <fill>
      <patternFill patternType="solid">
        <fgColor theme="4" tint="0.399975585192419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FF"/>
        <bgColor rgb="FF000000"/>
      </patternFill>
    </fill>
  </fills>
  <borders count="6">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right/>
      <top style="thin">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5" fillId="0" borderId="0"/>
    <xf numFmtId="0" fontId="42" fillId="0" borderId="0" applyNumberFormat="0" applyFill="0" applyBorder="0" applyAlignment="0" applyProtection="0"/>
    <xf numFmtId="0" fontId="42" fillId="0" borderId="0" applyNumberFormat="0" applyFill="0" applyBorder="0" applyAlignment="0" applyProtection="0"/>
    <xf numFmtId="0" fontId="34" fillId="0" borderId="0"/>
  </cellStyleXfs>
  <cellXfs count="212">
    <xf numFmtId="0" fontId="0" fillId="0" borderId="0" xfId="0"/>
    <xf numFmtId="0" fontId="33" fillId="2" borderId="0" xfId="0" applyFont="1" applyFill="1" applyAlignment="1">
      <alignment vertical="top"/>
    </xf>
    <xf numFmtId="0" fontId="37" fillId="3" borderId="0" xfId="0" applyFont="1" applyFill="1" applyAlignment="1">
      <alignment vertical="top"/>
    </xf>
    <xf numFmtId="0" fontId="38" fillId="2" borderId="1" xfId="0" applyFont="1" applyFill="1" applyBorder="1" applyAlignment="1">
      <alignment vertical="top"/>
    </xf>
    <xf numFmtId="0" fontId="36" fillId="3" borderId="0" xfId="0" applyFont="1" applyFill="1" applyBorder="1" applyAlignment="1">
      <alignment horizontal="left" vertical="top"/>
    </xf>
    <xf numFmtId="14" fontId="0" fillId="2" borderId="0" xfId="0" applyNumberFormat="1" applyFill="1" applyBorder="1" applyAlignment="1">
      <alignment horizontal="left" vertical="top"/>
    </xf>
    <xf numFmtId="0" fontId="0" fillId="2" borderId="0" xfId="0" applyFont="1" applyFill="1" applyBorder="1" applyAlignment="1">
      <alignment horizontal="left" vertical="top"/>
    </xf>
    <xf numFmtId="0" fontId="0" fillId="2" borderId="0" xfId="0" applyFill="1" applyBorder="1" applyAlignment="1">
      <alignment vertical="top" wrapText="1"/>
    </xf>
    <xf numFmtId="0" fontId="33" fillId="2" borderId="0" xfId="0" applyFont="1" applyFill="1" applyAlignment="1"/>
    <xf numFmtId="0" fontId="33" fillId="2" borderId="0" xfId="0" applyFont="1" applyFill="1" applyAlignment="1">
      <alignment vertical="center"/>
    </xf>
    <xf numFmtId="0" fontId="43" fillId="2" borderId="0" xfId="0" applyFont="1" applyFill="1" applyAlignment="1">
      <alignment vertical="center" wrapText="1"/>
    </xf>
    <xf numFmtId="0" fontId="43" fillId="7" borderId="0" xfId="0" applyFont="1" applyFill="1" applyAlignment="1">
      <alignment vertical="center" wrapText="1"/>
    </xf>
    <xf numFmtId="0" fontId="32" fillId="3" borderId="0" xfId="0" applyFont="1" applyFill="1" applyAlignment="1">
      <alignment vertical="top"/>
    </xf>
    <xf numFmtId="0" fontId="32" fillId="2" borderId="0" xfId="0" applyFont="1" applyFill="1" applyAlignment="1">
      <alignment vertical="top"/>
    </xf>
    <xf numFmtId="0" fontId="32" fillId="2" borderId="1" xfId="0" applyFont="1" applyFill="1" applyBorder="1" applyAlignment="1">
      <alignment vertical="top"/>
    </xf>
    <xf numFmtId="14" fontId="32" fillId="2" borderId="0" xfId="0" applyNumberFormat="1" applyFont="1" applyFill="1" applyAlignment="1">
      <alignment horizontal="left" vertical="top"/>
    </xf>
    <xf numFmtId="0" fontId="32" fillId="2" borderId="0" xfId="0" applyFont="1" applyFill="1" applyBorder="1" applyAlignment="1">
      <alignment vertical="top" wrapText="1"/>
    </xf>
    <xf numFmtId="0" fontId="32" fillId="2" borderId="0" xfId="0" applyFont="1" applyFill="1" applyBorder="1" applyAlignment="1">
      <alignment horizontal="left" vertical="top"/>
    </xf>
    <xf numFmtId="14" fontId="32" fillId="2" borderId="0" xfId="0" applyNumberFormat="1" applyFont="1" applyFill="1" applyBorder="1" applyAlignment="1">
      <alignment horizontal="left" vertical="top"/>
    </xf>
    <xf numFmtId="0" fontId="32" fillId="2" borderId="0" xfId="0" applyFont="1" applyFill="1" applyAlignment="1"/>
    <xf numFmtId="2" fontId="32" fillId="2" borderId="0" xfId="0" applyNumberFormat="1" applyFont="1" applyFill="1" applyBorder="1" applyAlignment="1">
      <alignment horizontal="left" vertical="top"/>
    </xf>
    <xf numFmtId="0" fontId="32" fillId="2" borderId="0" xfId="0" applyFont="1" applyFill="1" applyAlignment="1">
      <alignment vertical="top" wrapText="1"/>
    </xf>
    <xf numFmtId="0" fontId="32" fillId="3" borderId="0" xfId="0" applyFont="1" applyFill="1" applyAlignment="1">
      <alignment vertical="center"/>
    </xf>
    <xf numFmtId="0" fontId="32" fillId="3" borderId="0" xfId="0" applyFont="1" applyFill="1" applyAlignment="1">
      <alignment horizontal="center" vertical="center"/>
    </xf>
    <xf numFmtId="0" fontId="32" fillId="2" borderId="0" xfId="0" applyFont="1" applyFill="1" applyAlignment="1">
      <alignment vertical="center"/>
    </xf>
    <xf numFmtId="0" fontId="32" fillId="2" borderId="1" xfId="0" applyFont="1" applyFill="1" applyBorder="1" applyAlignment="1">
      <alignment vertical="center"/>
    </xf>
    <xf numFmtId="0" fontId="32" fillId="2" borderId="3" xfId="0" applyFont="1" applyFill="1" applyBorder="1" applyAlignment="1">
      <alignment vertical="center"/>
    </xf>
    <xf numFmtId="0" fontId="32" fillId="2" borderId="0" xfId="0" applyFont="1" applyFill="1" applyBorder="1" applyAlignment="1">
      <alignment vertical="center"/>
    </xf>
    <xf numFmtId="0" fontId="40" fillId="2" borderId="0" xfId="4" applyFont="1" applyFill="1" applyAlignment="1">
      <alignment vertical="top"/>
    </xf>
    <xf numFmtId="0" fontId="31" fillId="2" borderId="0" xfId="4" applyFont="1" applyFill="1" applyAlignment="1">
      <alignment vertical="top"/>
    </xf>
    <xf numFmtId="0" fontId="34" fillId="4" borderId="2" xfId="4" applyFont="1" applyFill="1" applyBorder="1" applyAlignment="1">
      <alignment horizontal="left" vertical="top"/>
    </xf>
    <xf numFmtId="0" fontId="44" fillId="3" borderId="0" xfId="0" applyFont="1" applyFill="1" applyAlignment="1">
      <alignment vertical="center"/>
    </xf>
    <xf numFmtId="0" fontId="33" fillId="2" borderId="0" xfId="0" applyFont="1" applyFill="1" applyAlignment="1">
      <alignment horizontal="left" vertical="center"/>
    </xf>
    <xf numFmtId="0" fontId="37" fillId="3" borderId="0" xfId="0" applyFont="1" applyFill="1" applyAlignment="1">
      <alignment horizontal="left" vertical="center"/>
    </xf>
    <xf numFmtId="0" fontId="38" fillId="2" borderId="1" xfId="0" applyFont="1" applyFill="1" applyBorder="1" applyAlignment="1">
      <alignment horizontal="left" vertical="top"/>
    </xf>
    <xf numFmtId="0" fontId="32" fillId="2" borderId="3" xfId="0" applyFont="1" applyFill="1" applyBorder="1" applyAlignment="1">
      <alignment horizontal="left" vertical="center" wrapText="1"/>
    </xf>
    <xf numFmtId="0" fontId="29" fillId="2" borderId="0" xfId="0" applyFont="1" applyFill="1" applyBorder="1" applyAlignment="1">
      <alignment horizontal="left" vertical="top"/>
    </xf>
    <xf numFmtId="0" fontId="32" fillId="2" borderId="0" xfId="0" applyFont="1" applyFill="1" applyBorder="1" applyAlignment="1">
      <alignment horizontal="left" vertical="top" wrapText="1"/>
    </xf>
    <xf numFmtId="0" fontId="32" fillId="0" borderId="0" xfId="0" applyFont="1" applyFill="1" applyAlignment="1"/>
    <xf numFmtId="0" fontId="32" fillId="2" borderId="0" xfId="0" applyFont="1" applyFill="1" applyBorder="1" applyAlignment="1"/>
    <xf numFmtId="0" fontId="33" fillId="2" borderId="0" xfId="0" applyFont="1" applyFill="1" applyBorder="1" applyAlignment="1"/>
    <xf numFmtId="0" fontId="36" fillId="2" borderId="0" xfId="0" applyFont="1" applyFill="1" applyBorder="1" applyAlignment="1">
      <alignment horizontal="left"/>
    </xf>
    <xf numFmtId="0" fontId="28" fillId="2" borderId="0" xfId="0" applyFont="1" applyFill="1" applyAlignment="1">
      <alignment vertical="top" wrapText="1"/>
    </xf>
    <xf numFmtId="0" fontId="28" fillId="2" borderId="0" xfId="4" applyFont="1" applyFill="1" applyAlignment="1">
      <alignment vertical="top"/>
    </xf>
    <xf numFmtId="0" fontId="27" fillId="2" borderId="0" xfId="0" applyFont="1" applyFill="1" applyAlignment="1">
      <alignment vertical="top" wrapText="1"/>
    </xf>
    <xf numFmtId="0" fontId="26" fillId="2" borderId="0" xfId="0" applyFont="1" applyFill="1" applyAlignment="1">
      <alignment vertical="top" wrapText="1"/>
    </xf>
    <xf numFmtId="0" fontId="26" fillId="2" borderId="0" xfId="0" applyFont="1" applyFill="1" applyAlignment="1">
      <alignment vertical="top"/>
    </xf>
    <xf numFmtId="2" fontId="26" fillId="2" borderId="0" xfId="0" applyNumberFormat="1" applyFont="1" applyFill="1" applyBorder="1" applyAlignment="1">
      <alignment horizontal="left" vertical="top"/>
    </xf>
    <xf numFmtId="2" fontId="32" fillId="6" borderId="0" xfId="0" applyNumberFormat="1" applyFont="1" applyFill="1" applyBorder="1" applyAlignment="1">
      <alignment horizontal="left" vertical="top"/>
    </xf>
    <xf numFmtId="2" fontId="27" fillId="6" borderId="0" xfId="0" applyNumberFormat="1" applyFont="1" applyFill="1" applyBorder="1" applyAlignment="1">
      <alignment horizontal="left" vertical="top"/>
    </xf>
    <xf numFmtId="2" fontId="28" fillId="6" borderId="0" xfId="0" applyNumberFormat="1" applyFont="1" applyFill="1" applyBorder="1" applyAlignment="1">
      <alignment horizontal="left" vertical="top"/>
    </xf>
    <xf numFmtId="2" fontId="26" fillId="6" borderId="0" xfId="0" applyNumberFormat="1" applyFont="1" applyFill="1" applyBorder="1" applyAlignment="1">
      <alignment horizontal="left" vertical="top"/>
    </xf>
    <xf numFmtId="2" fontId="26" fillId="2" borderId="0" xfId="0" applyNumberFormat="1" applyFont="1" applyFill="1" applyBorder="1" applyAlignment="1">
      <alignment horizontal="left" vertical="top" wrapText="1"/>
    </xf>
    <xf numFmtId="0" fontId="25" fillId="2" borderId="0" xfId="0" applyFont="1" applyFill="1" applyAlignment="1">
      <alignment vertical="top" wrapText="1"/>
    </xf>
    <xf numFmtId="0" fontId="25" fillId="2" borderId="0" xfId="0" applyFont="1" applyFill="1" applyAlignment="1">
      <alignment vertical="top"/>
    </xf>
    <xf numFmtId="0" fontId="25" fillId="6" borderId="0" xfId="0" applyFont="1" applyFill="1" applyBorder="1" applyAlignment="1">
      <alignment vertical="top" wrapText="1"/>
    </xf>
    <xf numFmtId="0" fontId="25" fillId="6" borderId="0" xfId="0"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0" xfId="0" applyFont="1" applyFill="1" applyBorder="1" applyAlignment="1">
      <alignment vertical="top" wrapText="1"/>
    </xf>
    <xf numFmtId="0" fontId="25" fillId="8" borderId="0" xfId="0" applyFont="1" applyFill="1" applyBorder="1" applyAlignment="1">
      <alignment vertical="top" wrapText="1"/>
    </xf>
    <xf numFmtId="0" fontId="25" fillId="7" borderId="0" xfId="0" applyFont="1" applyFill="1" applyBorder="1" applyAlignment="1">
      <alignment horizontal="left" vertical="top" wrapText="1"/>
    </xf>
    <xf numFmtId="0" fontId="25" fillId="7" borderId="0" xfId="0" applyFont="1" applyFill="1" applyBorder="1" applyAlignment="1">
      <alignment vertical="top" wrapText="1"/>
    </xf>
    <xf numFmtId="0" fontId="25" fillId="8" borderId="0" xfId="0" applyFont="1" applyFill="1" applyBorder="1" applyAlignment="1">
      <alignment horizontal="left" vertical="top" wrapText="1"/>
    </xf>
    <xf numFmtId="0" fontId="25" fillId="2" borderId="0" xfId="0" applyFont="1" applyFill="1" applyBorder="1" applyAlignment="1">
      <alignment vertical="top" wrapText="1"/>
    </xf>
    <xf numFmtId="0" fontId="24" fillId="2" borderId="0" xfId="0" applyFont="1" applyFill="1" applyBorder="1" applyAlignment="1">
      <alignment vertical="top" wrapText="1"/>
    </xf>
    <xf numFmtId="0" fontId="24" fillId="8" borderId="0" xfId="0" applyFont="1" applyFill="1" applyBorder="1" applyAlignment="1">
      <alignment vertical="top" wrapText="1"/>
    </xf>
    <xf numFmtId="0" fontId="24" fillId="8" borderId="0" xfId="0" applyFont="1" applyFill="1" applyBorder="1" applyAlignment="1">
      <alignment vertical="top" wrapText="1"/>
    </xf>
    <xf numFmtId="0" fontId="45" fillId="2" borderId="0" xfId="0" applyFont="1" applyFill="1" applyAlignment="1">
      <alignment vertical="center"/>
    </xf>
    <xf numFmtId="0" fontId="33" fillId="2" borderId="0" xfId="0" applyFont="1" applyFill="1" applyAlignment="1">
      <alignment vertical="top" wrapText="1"/>
    </xf>
    <xf numFmtId="2" fontId="30" fillId="2" borderId="0" xfId="0" applyNumberFormat="1" applyFont="1" applyFill="1" applyBorder="1" applyAlignment="1">
      <alignment horizontal="left" vertical="top" wrapText="1"/>
    </xf>
    <xf numFmtId="0" fontId="24" fillId="2" borderId="0" xfId="0" applyFont="1" applyFill="1" applyAlignment="1">
      <alignment vertical="top" wrapText="1"/>
    </xf>
    <xf numFmtId="0" fontId="23" fillId="2" borderId="0" xfId="0" applyFont="1" applyFill="1" applyAlignment="1">
      <alignment vertical="top" wrapText="1"/>
    </xf>
    <xf numFmtId="0" fontId="22" fillId="2" borderId="0" xfId="0" applyFont="1" applyFill="1" applyAlignment="1">
      <alignment vertical="top"/>
    </xf>
    <xf numFmtId="0" fontId="40" fillId="5" borderId="0" xfId="0" applyFont="1" applyFill="1" applyBorder="1" applyAlignment="1">
      <alignment vertical="center"/>
    </xf>
    <xf numFmtId="0" fontId="33" fillId="2" borderId="3" xfId="0" applyFont="1" applyFill="1" applyBorder="1" applyAlignment="1">
      <alignment vertical="top"/>
    </xf>
    <xf numFmtId="0" fontId="23" fillId="2" borderId="0" xfId="0" applyFont="1" applyFill="1" applyAlignment="1">
      <alignment vertical="top"/>
    </xf>
    <xf numFmtId="0" fontId="41" fillId="2" borderId="0" xfId="0" applyFont="1" applyFill="1" applyAlignment="1">
      <alignment vertical="top"/>
    </xf>
    <xf numFmtId="0" fontId="26" fillId="2" borderId="0" xfId="0" applyFont="1" applyFill="1" applyBorder="1" applyAlignment="1">
      <alignment horizontal="left" vertical="top" wrapText="1"/>
    </xf>
    <xf numFmtId="0" fontId="22" fillId="2" borderId="0" xfId="0" applyFont="1" applyFill="1" applyAlignment="1">
      <alignment horizontal="left" vertical="top" wrapText="1"/>
    </xf>
    <xf numFmtId="0" fontId="20" fillId="2" borderId="0" xfId="0" applyFont="1" applyFill="1" applyBorder="1" applyAlignment="1">
      <alignment horizontal="left" vertical="top"/>
    </xf>
    <xf numFmtId="0" fontId="30" fillId="2" borderId="0" xfId="0" applyFont="1" applyFill="1" applyBorder="1" applyAlignment="1">
      <alignment horizontal="left" vertical="top" wrapText="1"/>
    </xf>
    <xf numFmtId="0" fontId="32" fillId="2" borderId="0" xfId="0" applyFont="1" applyFill="1" applyBorder="1" applyAlignment="1">
      <alignment horizontal="left" vertical="top" wrapText="1"/>
    </xf>
    <xf numFmtId="0" fontId="29" fillId="2" borderId="0" xfId="0" applyFont="1" applyFill="1" applyBorder="1" applyAlignment="1">
      <alignment horizontal="left" vertical="top" wrapText="1"/>
    </xf>
    <xf numFmtId="0" fontId="22"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22" fillId="2" borderId="0" xfId="0" applyFont="1" applyFill="1" applyAlignment="1">
      <alignment horizontal="left" vertical="top" wrapText="1"/>
    </xf>
    <xf numFmtId="0" fontId="32" fillId="2" borderId="0" xfId="0" applyFont="1" applyFill="1" applyBorder="1" applyAlignment="1">
      <alignment vertical="center"/>
    </xf>
    <xf numFmtId="0" fontId="31" fillId="2" borderId="3" xfId="0" applyFont="1" applyFill="1" applyBorder="1" applyAlignment="1">
      <alignment horizontal="left" vertical="center" wrapText="1"/>
    </xf>
    <xf numFmtId="0" fontId="31" fillId="10" borderId="0" xfId="4" applyFont="1" applyFill="1" applyAlignment="1">
      <alignment vertical="top"/>
    </xf>
    <xf numFmtId="0" fontId="31" fillId="11" borderId="0" xfId="4" applyFont="1" applyFill="1" applyAlignment="1">
      <alignment vertical="top"/>
    </xf>
    <xf numFmtId="0" fontId="19" fillId="2" borderId="0" xfId="0" applyFont="1" applyFill="1" applyBorder="1" applyAlignment="1">
      <alignment horizontal="left" vertical="top" wrapText="1"/>
    </xf>
    <xf numFmtId="0" fontId="19" fillId="2" borderId="0" xfId="0" applyFont="1" applyFill="1" applyBorder="1" applyAlignment="1">
      <alignment horizontal="left" vertical="top"/>
    </xf>
    <xf numFmtId="0" fontId="40" fillId="4" borderId="0" xfId="0" applyFont="1" applyFill="1" applyBorder="1" applyAlignment="1">
      <alignment horizontal="left" vertical="center" wrapText="1"/>
    </xf>
    <xf numFmtId="0" fontId="19" fillId="2" borderId="0" xfId="0" applyFont="1" applyFill="1" applyAlignment="1">
      <alignment vertical="top"/>
    </xf>
    <xf numFmtId="0" fontId="19" fillId="2" borderId="0" xfId="0" applyFont="1" applyFill="1" applyAlignment="1">
      <alignment vertical="top" wrapText="1"/>
    </xf>
    <xf numFmtId="0" fontId="19" fillId="2" borderId="0" xfId="0" applyFont="1" applyFill="1" applyBorder="1" applyAlignment="1">
      <alignment horizontal="left" vertical="center" wrapText="1"/>
    </xf>
    <xf numFmtId="0" fontId="47" fillId="6" borderId="0" xfId="2" applyFont="1" applyFill="1" applyBorder="1" applyAlignment="1">
      <alignment horizontal="left" vertical="top" wrapText="1"/>
    </xf>
    <xf numFmtId="0" fontId="47" fillId="2" borderId="0" xfId="2" applyFont="1" applyFill="1" applyBorder="1" applyAlignment="1">
      <alignment horizontal="left" vertical="top" wrapText="1"/>
    </xf>
    <xf numFmtId="0" fontId="49" fillId="7" borderId="0" xfId="0" applyFont="1" applyFill="1" applyBorder="1" applyAlignment="1">
      <alignment vertical="top" wrapText="1"/>
    </xf>
    <xf numFmtId="0" fontId="49" fillId="6" borderId="0" xfId="0" applyFont="1" applyFill="1" applyBorder="1" applyAlignment="1">
      <alignment vertical="top" wrapText="1"/>
    </xf>
    <xf numFmtId="0" fontId="49" fillId="2" borderId="0" xfId="0" applyFont="1" applyFill="1" applyBorder="1" applyAlignment="1">
      <alignment vertical="top" wrapText="1"/>
    </xf>
    <xf numFmtId="0" fontId="49" fillId="8" borderId="0" xfId="0" applyFont="1" applyFill="1" applyBorder="1" applyAlignment="1">
      <alignment vertical="top" wrapText="1"/>
    </xf>
    <xf numFmtId="0" fontId="47" fillId="2" borderId="0" xfId="2" applyFont="1" applyFill="1" applyBorder="1" applyAlignment="1">
      <alignment vertical="top" wrapText="1"/>
    </xf>
    <xf numFmtId="0" fontId="47" fillId="7" borderId="0" xfId="2" applyFont="1" applyFill="1" applyBorder="1" applyAlignment="1">
      <alignment vertical="top" wrapText="1"/>
    </xf>
    <xf numFmtId="0" fontId="50" fillId="0" borderId="0" xfId="0" applyFont="1"/>
    <xf numFmtId="0" fontId="18" fillId="2" borderId="0" xfId="0" applyFont="1" applyFill="1" applyBorder="1" applyAlignment="1">
      <alignment horizontal="left" vertical="top"/>
    </xf>
    <xf numFmtId="0" fontId="18" fillId="2" borderId="0" xfId="0" applyFont="1" applyFill="1" applyAlignment="1">
      <alignment horizontal="left" vertical="top" wrapText="1"/>
    </xf>
    <xf numFmtId="0" fontId="18" fillId="2" borderId="0" xfId="0" applyFont="1" applyFill="1" applyAlignment="1">
      <alignment vertical="top" wrapText="1"/>
    </xf>
    <xf numFmtId="0" fontId="18" fillId="2" borderId="0" xfId="0" applyFont="1" applyFill="1" applyBorder="1" applyAlignment="1">
      <alignment horizontal="left" vertical="top" wrapText="1"/>
    </xf>
    <xf numFmtId="0" fontId="33" fillId="2" borderId="0" xfId="0" applyFont="1" applyFill="1" applyAlignment="1">
      <alignment vertical="center" wrapText="1"/>
    </xf>
    <xf numFmtId="0" fontId="49" fillId="7" borderId="0" xfId="2" applyFont="1" applyFill="1" applyBorder="1" applyAlignment="1">
      <alignment vertical="top" wrapText="1"/>
    </xf>
    <xf numFmtId="0" fontId="19" fillId="2" borderId="0" xfId="0" applyFont="1" applyFill="1" applyBorder="1" applyAlignment="1">
      <alignment vertical="top"/>
    </xf>
    <xf numFmtId="0" fontId="32" fillId="2" borderId="0" xfId="0" applyFont="1" applyFill="1" applyBorder="1" applyAlignment="1">
      <alignment vertical="top"/>
    </xf>
    <xf numFmtId="2" fontId="18" fillId="6" borderId="0" xfId="0" applyNumberFormat="1" applyFont="1" applyFill="1" applyBorder="1" applyAlignment="1">
      <alignment horizontal="left" vertical="top"/>
    </xf>
    <xf numFmtId="0" fontId="17" fillId="2" borderId="0" xfId="0" applyFont="1" applyFill="1" applyBorder="1" applyAlignment="1">
      <alignment horizontal="left" vertical="top" wrapText="1"/>
    </xf>
    <xf numFmtId="0" fontId="17" fillId="2" borderId="0" xfId="0" applyFont="1" applyFill="1" applyBorder="1" applyAlignment="1">
      <alignment horizontal="left" vertical="top"/>
    </xf>
    <xf numFmtId="0" fontId="16" fillId="2" borderId="0" xfId="0" applyFont="1" applyFill="1" applyAlignment="1">
      <alignment vertical="top"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top"/>
    </xf>
    <xf numFmtId="0" fontId="49" fillId="7" borderId="0" xfId="3" applyFont="1" applyFill="1" applyBorder="1" applyAlignment="1" applyProtection="1">
      <alignment vertical="top" wrapText="1"/>
    </xf>
    <xf numFmtId="0" fontId="49" fillId="7" borderId="0" xfId="2" applyFont="1" applyFill="1" applyBorder="1" applyAlignment="1" applyProtection="1">
      <alignment vertical="top" wrapText="1"/>
    </xf>
    <xf numFmtId="0" fontId="25" fillId="7" borderId="0" xfId="0" applyFont="1" applyFill="1" applyBorder="1" applyAlignment="1">
      <alignment vertical="top" wrapText="1"/>
    </xf>
    <xf numFmtId="0" fontId="25" fillId="8" borderId="0" xfId="0" applyFont="1" applyFill="1" applyBorder="1" applyAlignment="1">
      <alignment vertical="top" wrapText="1"/>
    </xf>
    <xf numFmtId="0" fontId="24" fillId="2" borderId="0" xfId="0" applyFont="1" applyFill="1" applyBorder="1" applyAlignment="1">
      <alignment vertical="top" wrapText="1"/>
    </xf>
    <xf numFmtId="0" fontId="25" fillId="2" borderId="0" xfId="0" applyFont="1" applyFill="1" applyBorder="1" applyAlignment="1">
      <alignment vertical="top" wrapText="1"/>
    </xf>
    <xf numFmtId="0" fontId="30" fillId="2" borderId="0" xfId="0" applyFont="1" applyFill="1" applyBorder="1" applyAlignment="1">
      <alignment horizontal="left" vertical="top" wrapText="1"/>
    </xf>
    <xf numFmtId="0" fontId="32" fillId="2" borderId="0" xfId="0" applyFont="1" applyFill="1" applyBorder="1" applyAlignment="1">
      <alignment horizontal="left" vertical="top" wrapText="1"/>
    </xf>
    <xf numFmtId="0" fontId="24" fillId="8" borderId="0" xfId="0" applyFont="1" applyFill="1" applyBorder="1" applyAlignment="1">
      <alignment vertical="top"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vertical="top"/>
    </xf>
    <xf numFmtId="0" fontId="13" fillId="2" borderId="0" xfId="0" applyFont="1" applyFill="1" applyAlignment="1">
      <alignment vertical="top" wrapText="1"/>
    </xf>
    <xf numFmtId="2" fontId="13" fillId="6" borderId="0" xfId="0" applyNumberFormat="1" applyFont="1" applyFill="1" applyBorder="1" applyAlignment="1">
      <alignment horizontal="left" vertical="top"/>
    </xf>
    <xf numFmtId="0" fontId="42" fillId="7" borderId="0" xfId="2" applyFill="1" applyBorder="1" applyAlignment="1">
      <alignment vertical="top" wrapText="1"/>
    </xf>
    <xf numFmtId="0" fontId="51" fillId="2" borderId="0" xfId="0" applyFont="1" applyFill="1" applyBorder="1" applyAlignment="1">
      <alignment vertical="top" wrapText="1"/>
    </xf>
    <xf numFmtId="0" fontId="51" fillId="7" borderId="0" xfId="0" applyFont="1" applyFill="1" applyBorder="1" applyAlignment="1">
      <alignment vertical="top" wrapText="1"/>
    </xf>
    <xf numFmtId="0" fontId="52" fillId="8" borderId="0" xfId="0" applyFont="1" applyFill="1" applyBorder="1" applyAlignment="1">
      <alignment vertical="top" wrapText="1"/>
    </xf>
    <xf numFmtId="0" fontId="12" fillId="2" borderId="0" xfId="0" applyFont="1" applyFill="1" applyAlignment="1">
      <alignment vertical="top" wrapText="1"/>
    </xf>
    <xf numFmtId="0" fontId="12" fillId="2" borderId="0" xfId="0" applyFont="1" applyFill="1" applyAlignment="1">
      <alignment vertical="top"/>
    </xf>
    <xf numFmtId="0" fontId="46" fillId="2" borderId="0" xfId="0" applyFont="1" applyFill="1" applyBorder="1" applyAlignment="1">
      <alignment vertical="top" wrapText="1"/>
    </xf>
    <xf numFmtId="0" fontId="11" fillId="2" borderId="0" xfId="0" applyFont="1" applyFill="1" applyBorder="1" applyAlignment="1">
      <alignment vertical="top" wrapText="1"/>
    </xf>
    <xf numFmtId="2" fontId="10" fillId="6" borderId="0" xfId="0" applyNumberFormat="1" applyFont="1" applyFill="1" applyBorder="1" applyAlignment="1">
      <alignment horizontal="left" vertical="top"/>
    </xf>
    <xf numFmtId="0" fontId="10" fillId="2" borderId="0" xfId="0" applyFont="1" applyFill="1" applyAlignment="1">
      <alignment vertical="top" wrapText="1"/>
    </xf>
    <xf numFmtId="0" fontId="10" fillId="2" borderId="0" xfId="0" applyFont="1" applyFill="1" applyAlignment="1">
      <alignment vertical="top"/>
    </xf>
    <xf numFmtId="0" fontId="9" fillId="2" borderId="0" xfId="0" applyFont="1" applyFill="1" applyAlignment="1">
      <alignment vertical="top" wrapText="1"/>
    </xf>
    <xf numFmtId="0" fontId="8" fillId="2" borderId="0" xfId="0" applyFont="1" applyFill="1" applyBorder="1" applyAlignment="1">
      <alignment horizontal="left" vertical="top" wrapText="1"/>
    </xf>
    <xf numFmtId="2" fontId="8" fillId="6" borderId="0" xfId="0" applyNumberFormat="1" applyFont="1" applyFill="1" applyBorder="1" applyAlignment="1">
      <alignment horizontal="left" vertical="top"/>
    </xf>
    <xf numFmtId="0" fontId="8" fillId="2" borderId="0" xfId="0" applyFont="1" applyFill="1" applyAlignment="1">
      <alignment vertical="top" wrapText="1"/>
    </xf>
    <xf numFmtId="0" fontId="8" fillId="2" borderId="0" xfId="0" applyFont="1" applyFill="1" applyAlignment="1">
      <alignment vertical="top"/>
    </xf>
    <xf numFmtId="0" fontId="41" fillId="2" borderId="0" xfId="0" applyFont="1" applyFill="1" applyBorder="1" applyAlignment="1">
      <alignment vertical="top" wrapText="1"/>
    </xf>
    <xf numFmtId="0" fontId="7" fillId="2" borderId="0" xfId="0" applyFont="1" applyFill="1" applyAlignment="1">
      <alignment vertical="top" wrapText="1"/>
    </xf>
    <xf numFmtId="0" fontId="6" fillId="2" borderId="0" xfId="0" applyFont="1" applyFill="1" applyAlignment="1">
      <alignment vertical="top" wrapText="1"/>
    </xf>
    <xf numFmtId="0" fontId="41" fillId="2" borderId="0" xfId="0" applyFont="1" applyFill="1" applyAlignment="1">
      <alignment vertical="top" wrapText="1"/>
    </xf>
    <xf numFmtId="0" fontId="40" fillId="5" borderId="0" xfId="0" applyFont="1" applyFill="1" applyBorder="1" applyAlignment="1">
      <alignment horizontal="left" vertical="center" wrapText="1"/>
    </xf>
    <xf numFmtId="0" fontId="46" fillId="12" borderId="0" xfId="0" applyFont="1" applyFill="1" applyBorder="1" applyAlignment="1">
      <alignment vertical="top" wrapText="1"/>
    </xf>
    <xf numFmtId="0" fontId="6" fillId="2" borderId="0" xfId="0" applyFont="1" applyFill="1" applyAlignment="1">
      <alignment vertical="top"/>
    </xf>
    <xf numFmtId="0" fontId="6" fillId="2" borderId="0" xfId="0" applyFont="1" applyFill="1" applyBorder="1" applyAlignment="1">
      <alignment vertical="top" wrapText="1"/>
    </xf>
    <xf numFmtId="0" fontId="6" fillId="2" borderId="0" xfId="0" applyFont="1" applyFill="1" applyAlignment="1">
      <alignment vertical="top" wrapText="1"/>
    </xf>
    <xf numFmtId="0" fontId="41" fillId="2" borderId="0" xfId="0" applyFont="1" applyFill="1" applyBorder="1" applyAlignment="1">
      <alignment vertical="top" wrapText="1"/>
    </xf>
    <xf numFmtId="0" fontId="41" fillId="2" borderId="0" xfId="0" applyFont="1" applyFill="1" applyAlignment="1">
      <alignment vertical="top" wrapText="1"/>
    </xf>
    <xf numFmtId="0" fontId="40" fillId="5" borderId="0" xfId="0" applyFont="1" applyFill="1" applyBorder="1" applyAlignment="1">
      <alignment vertical="center" wrapText="1"/>
    </xf>
    <xf numFmtId="0" fontId="40" fillId="2" borderId="0" xfId="4" applyFont="1" applyFill="1" applyAlignment="1">
      <alignment vertical="top" wrapText="1"/>
    </xf>
    <xf numFmtId="0" fontId="48" fillId="9" borderId="0" xfId="0" applyFont="1" applyFill="1" applyAlignment="1">
      <alignment vertical="top" wrapText="1"/>
    </xf>
    <xf numFmtId="0" fontId="36" fillId="3" borderId="0" xfId="0" applyFont="1" applyFill="1" applyBorder="1" applyAlignment="1">
      <alignment horizontal="left" vertical="center"/>
    </xf>
    <xf numFmtId="0" fontId="36" fillId="3" borderId="0" xfId="0" applyFont="1" applyFill="1" applyBorder="1" applyAlignment="1">
      <alignment horizontal="left" vertical="center" wrapText="1"/>
    </xf>
    <xf numFmtId="0" fontId="5" fillId="2" borderId="0" xfId="0" applyFont="1" applyFill="1" applyAlignment="1">
      <alignment vertical="top" wrapText="1"/>
    </xf>
    <xf numFmtId="0" fontId="5"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Alignment="1">
      <alignment vertical="top" wrapText="1"/>
    </xf>
    <xf numFmtId="0" fontId="3" fillId="2" borderId="0" xfId="0" applyFont="1" applyFill="1" applyAlignment="1">
      <alignment vertical="top"/>
    </xf>
    <xf numFmtId="0" fontId="2" fillId="2" borderId="0" xfId="0" applyNumberFormat="1" applyFont="1" applyFill="1" applyBorder="1" applyAlignment="1">
      <alignment vertical="top" wrapText="1"/>
    </xf>
    <xf numFmtId="0" fontId="30" fillId="2" borderId="0" xfId="0" applyNumberFormat="1" applyFont="1" applyFill="1" applyBorder="1" applyAlignment="1">
      <alignment vertical="top" wrapText="1"/>
    </xf>
    <xf numFmtId="0" fontId="29" fillId="2" borderId="0" xfId="0" applyNumberFormat="1" applyFont="1" applyFill="1" applyBorder="1" applyAlignment="1">
      <alignment vertical="top" wrapText="1"/>
    </xf>
    <xf numFmtId="0" fontId="19" fillId="2" borderId="0" xfId="0" applyNumberFormat="1" applyFont="1" applyFill="1" applyBorder="1" applyAlignment="1">
      <alignment vertical="top" wrapText="1"/>
    </xf>
    <xf numFmtId="0" fontId="22" fillId="2" borderId="0" xfId="0" applyNumberFormat="1" applyFont="1" applyFill="1" applyBorder="1" applyAlignment="1">
      <alignment vertical="top" wrapText="1"/>
    </xf>
    <xf numFmtId="0" fontId="20" fillId="2" borderId="0" xfId="0" applyNumberFormat="1" applyFont="1" applyFill="1" applyBorder="1" applyAlignment="1">
      <alignment vertical="top" wrapText="1"/>
    </xf>
    <xf numFmtId="0" fontId="18" fillId="2" borderId="0" xfId="0" applyNumberFormat="1" applyFont="1" applyFill="1" applyBorder="1" applyAlignment="1">
      <alignment vertical="top" wrapText="1"/>
    </xf>
    <xf numFmtId="0" fontId="17" fillId="2" borderId="0" xfId="0" applyNumberFormat="1" applyFont="1" applyFill="1" applyBorder="1" applyAlignment="1">
      <alignment vertical="top" wrapText="1"/>
    </xf>
    <xf numFmtId="0" fontId="15" fillId="2" borderId="0" xfId="0" applyNumberFormat="1" applyFont="1" applyFill="1" applyBorder="1" applyAlignment="1">
      <alignment vertical="top" wrapText="1"/>
    </xf>
    <xf numFmtId="0" fontId="14" fillId="2" borderId="0" xfId="0" applyNumberFormat="1" applyFont="1" applyFill="1" applyBorder="1" applyAlignment="1">
      <alignment vertical="top" wrapText="1"/>
    </xf>
    <xf numFmtId="0" fontId="13" fillId="2" borderId="0" xfId="0" applyNumberFormat="1" applyFont="1" applyFill="1" applyBorder="1" applyAlignment="1">
      <alignment vertical="top" wrapText="1"/>
    </xf>
    <xf numFmtId="0" fontId="8" fillId="2" borderId="0" xfId="0" applyNumberFormat="1" applyFont="1" applyFill="1" applyBorder="1" applyAlignment="1">
      <alignment vertical="top" wrapText="1"/>
    </xf>
    <xf numFmtId="0" fontId="32" fillId="2" borderId="0" xfId="0" applyNumberFormat="1" applyFont="1" applyFill="1" applyBorder="1" applyAlignment="1">
      <alignment vertical="top" wrapText="1"/>
    </xf>
    <xf numFmtId="0" fontId="32" fillId="2" borderId="0" xfId="0" applyNumberFormat="1" applyFont="1" applyFill="1" applyAlignment="1">
      <alignment vertical="top"/>
    </xf>
    <xf numFmtId="2" fontId="2" fillId="2" borderId="0" xfId="4" applyNumberFormat="1" applyFont="1" applyFill="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10" fillId="2" borderId="0" xfId="4" applyFont="1" applyFill="1" applyAlignment="1">
      <alignment horizontal="left" vertical="top" wrapText="1"/>
    </xf>
    <xf numFmtId="0" fontId="31" fillId="2" borderId="0" xfId="4" applyFont="1" applyFill="1" applyAlignment="1">
      <alignment horizontal="left" vertical="top" wrapText="1"/>
    </xf>
    <xf numFmtId="0" fontId="8" fillId="2" borderId="0" xfId="4" applyFont="1" applyFill="1" applyAlignment="1">
      <alignment horizontal="left" vertical="top" wrapText="1"/>
    </xf>
    <xf numFmtId="0" fontId="28" fillId="2" borderId="0" xfId="4" applyFont="1" applyFill="1" applyAlignment="1">
      <alignment horizontal="left" vertical="top" wrapText="1"/>
    </xf>
    <xf numFmtId="0" fontId="28" fillId="2" borderId="0" xfId="0" applyFont="1" applyFill="1" applyAlignment="1">
      <alignment horizontal="left" vertical="top" wrapText="1"/>
    </xf>
    <xf numFmtId="0" fontId="32" fillId="2" borderId="0" xfId="0" applyFont="1" applyFill="1" applyAlignment="1">
      <alignment horizontal="left" vertical="top" wrapText="1"/>
    </xf>
    <xf numFmtId="0" fontId="1" fillId="5" borderId="4" xfId="4" applyFont="1" applyFill="1" applyBorder="1" applyAlignment="1" applyProtection="1">
      <alignment horizontal="left" vertical="top"/>
      <protection locked="0"/>
    </xf>
    <xf numFmtId="0" fontId="31" fillId="5" borderId="5" xfId="4" applyFont="1" applyFill="1" applyBorder="1" applyAlignment="1" applyProtection="1">
      <alignment horizontal="left" vertical="top"/>
      <protection locked="0"/>
    </xf>
    <xf numFmtId="0" fontId="25" fillId="7" borderId="0" xfId="0" applyFont="1" applyFill="1" applyBorder="1" applyAlignment="1">
      <alignment vertical="top" wrapText="1"/>
    </xf>
    <xf numFmtId="0" fontId="25" fillId="8" borderId="0" xfId="0" applyFont="1" applyFill="1" applyBorder="1" applyAlignment="1">
      <alignment vertical="top" wrapText="1"/>
    </xf>
    <xf numFmtId="0" fontId="41" fillId="6" borderId="0" xfId="0" applyFont="1" applyFill="1" applyBorder="1" applyAlignment="1">
      <alignment vertical="top" wrapText="1"/>
    </xf>
    <xf numFmtId="0" fontId="41" fillId="2" borderId="0" xfId="0" applyFont="1" applyFill="1" applyBorder="1" applyAlignment="1">
      <alignment vertical="top" wrapText="1"/>
    </xf>
    <xf numFmtId="0" fontId="41" fillId="8" borderId="0" xfId="0" applyFont="1" applyFill="1" applyBorder="1" applyAlignment="1">
      <alignment vertical="top" wrapText="1"/>
    </xf>
    <xf numFmtId="0" fontId="30" fillId="2" borderId="0" xfId="0" applyFont="1" applyFill="1" applyBorder="1" applyAlignment="1">
      <alignment horizontal="left" vertical="top" wrapText="1"/>
    </xf>
    <xf numFmtId="0" fontId="32" fillId="2" borderId="0" xfId="0" applyFont="1" applyFill="1" applyBorder="1" applyAlignment="1">
      <alignment horizontal="left" vertical="top" wrapText="1"/>
    </xf>
    <xf numFmtId="0" fontId="40" fillId="4" borderId="0" xfId="0" applyFont="1" applyFill="1" applyBorder="1" applyAlignment="1">
      <alignment horizontal="left" vertical="center" wrapText="1"/>
    </xf>
    <xf numFmtId="0" fontId="25" fillId="6" borderId="0" xfId="0" applyFont="1" applyFill="1" applyBorder="1" applyAlignment="1">
      <alignment vertical="top" wrapText="1"/>
    </xf>
    <xf numFmtId="0" fontId="25" fillId="2" borderId="0" xfId="0" applyFont="1" applyFill="1" applyBorder="1" applyAlignment="1">
      <alignment vertical="top" wrapText="1"/>
    </xf>
    <xf numFmtId="0" fontId="24" fillId="2" borderId="0" xfId="0" applyFont="1" applyFill="1" applyBorder="1" applyAlignment="1">
      <alignment vertical="top" wrapText="1"/>
    </xf>
    <xf numFmtId="0" fontId="24" fillId="8" borderId="0" xfId="0" applyFont="1" applyFill="1" applyBorder="1" applyAlignment="1">
      <alignment vertical="top" wrapText="1"/>
    </xf>
    <xf numFmtId="0" fontId="25" fillId="7" borderId="0" xfId="0" applyFont="1" applyFill="1" applyBorder="1" applyAlignment="1">
      <alignment horizontal="left" vertical="top" wrapText="1"/>
    </xf>
    <xf numFmtId="0" fontId="21" fillId="2" borderId="0" xfId="0" applyFont="1" applyFill="1" applyAlignment="1">
      <alignment horizontal="left" wrapText="1"/>
    </xf>
    <xf numFmtId="0" fontId="32" fillId="2" borderId="0" xfId="0" applyFont="1" applyFill="1" applyAlignment="1">
      <alignment horizontal="left" wrapText="1"/>
    </xf>
  </cellXfs>
  <cellStyles count="5">
    <cellStyle name="Hyperlink" xfId="3" xr:uid="{00000000-0005-0000-0000-000000000000}"/>
    <cellStyle name="Lien hypertexte" xfId="2" builtinId="8"/>
    <cellStyle name="Normal" xfId="0" builtinId="0"/>
    <cellStyle name="Normal 2" xfId="1" xr:uid="{00000000-0005-0000-0000-000002000000}"/>
    <cellStyle name="Standard 2" xfId="4" xr:uid="{00000000-0005-0000-0000-000004000000}"/>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7AC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714375</xdr:colOff>
      <xdr:row>0</xdr:row>
      <xdr:rowOff>66675</xdr:rowOff>
    </xdr:from>
    <xdr:to>
      <xdr:col>9</xdr:col>
      <xdr:colOff>312364</xdr:colOff>
      <xdr:row>2</xdr:row>
      <xdr:rowOff>123825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9725" y="66675"/>
          <a:ext cx="2026864"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5486400</xdr:colOff>
      <xdr:row>0</xdr:row>
      <xdr:rowOff>133350</xdr:rowOff>
    </xdr:from>
    <xdr:to>
      <xdr:col>1</xdr:col>
      <xdr:colOff>7513264</xdr:colOff>
      <xdr:row>3</xdr:row>
      <xdr:rowOff>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2625" y="133350"/>
          <a:ext cx="2026864"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5334000</xdr:colOff>
      <xdr:row>0</xdr:row>
      <xdr:rowOff>104775</xdr:rowOff>
    </xdr:from>
    <xdr:to>
      <xdr:col>1</xdr:col>
      <xdr:colOff>7360864</xdr:colOff>
      <xdr:row>2</xdr:row>
      <xdr:rowOff>152400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0225" y="104775"/>
          <a:ext cx="2026864" cy="485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476250</xdr:colOff>
      <xdr:row>0</xdr:row>
      <xdr:rowOff>83344</xdr:rowOff>
    </xdr:from>
    <xdr:to>
      <xdr:col>5</xdr:col>
      <xdr:colOff>2503114</xdr:colOff>
      <xdr:row>2</xdr:row>
      <xdr:rowOff>140494</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9594" y="83344"/>
          <a:ext cx="2026864"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647700</xdr:colOff>
      <xdr:row>0</xdr:row>
      <xdr:rowOff>85725</xdr:rowOff>
    </xdr:from>
    <xdr:to>
      <xdr:col>9</xdr:col>
      <xdr:colOff>242888</xdr:colOff>
      <xdr:row>2</xdr:row>
      <xdr:rowOff>149339</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0" y="85725"/>
          <a:ext cx="2024063" cy="4922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2371726</xdr:colOff>
      <xdr:row>0</xdr:row>
      <xdr:rowOff>137680</xdr:rowOff>
    </xdr:from>
    <xdr:ext cx="2024063" cy="487909"/>
    <xdr:pic>
      <xdr:nvPicPr>
        <xdr:cNvPr id="3" name="Grafik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66676" y="137680"/>
          <a:ext cx="2024063" cy="48790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3</xdr:col>
      <xdr:colOff>3505200</xdr:colOff>
      <xdr:row>0</xdr:row>
      <xdr:rowOff>47625</xdr:rowOff>
    </xdr:from>
    <xdr:to>
      <xdr:col>4</xdr:col>
      <xdr:colOff>912439</xdr:colOff>
      <xdr:row>2</xdr:row>
      <xdr:rowOff>104775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81675" y="47625"/>
          <a:ext cx="2026864" cy="485775"/>
        </a:xfrm>
        <a:prstGeom prst="rect">
          <a:avLst/>
        </a:prstGeom>
      </xdr:spPr>
    </xdr:pic>
    <xdr:clientData/>
  </xdr:twoCellAnchor>
</xdr:wsDr>
</file>

<file path=xl/theme/theme1.xml><?xml version="1.0" encoding="utf-8"?>
<a:theme xmlns:a="http://schemas.openxmlformats.org/drawingml/2006/main" name="Office Theme">
  <a:themeElements>
    <a:clrScheme name="Benutzerdefiniert 8">
      <a:dk1>
        <a:srgbClr val="000000"/>
      </a:dk1>
      <a:lt1>
        <a:srgbClr val="FFFFFF"/>
      </a:lt1>
      <a:dk2>
        <a:srgbClr val="44546A"/>
      </a:dk2>
      <a:lt2>
        <a:srgbClr val="FEFFFF"/>
      </a:lt2>
      <a:accent1>
        <a:srgbClr val="27BBA2"/>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iccee.eu/wp-content/uploads/2020/08/9_ICCEE_Factsheet_UNIBS01.pdf" TargetMode="External"/><Relationship Id="rId13" Type="http://schemas.openxmlformats.org/officeDocument/2006/relationships/hyperlink" Target="https://iccee.eu/wp-content/uploads/2020/08/14_Best-Practice_Audits-management-benchmarks_ISI_07142020.pdf" TargetMode="External"/><Relationship Id="rId18" Type="http://schemas.openxmlformats.org/officeDocument/2006/relationships/hyperlink" Target="https://iccee.eu/wp-content/uploads/2020/08/19_Best-Practice-Electricity-costs-and-emissions-savings-DE03-adelphi.pdf" TargetMode="External"/><Relationship Id="rId26" Type="http://schemas.openxmlformats.org/officeDocument/2006/relationships/hyperlink" Target="https://iccee.eu/wp-content/uploads/2020/08/27_ICCEE_Factsheet_UNIBS02.pdf" TargetMode="External"/><Relationship Id="rId3" Type="http://schemas.openxmlformats.org/officeDocument/2006/relationships/hyperlink" Target="https://iccee.eu/wp-content/uploads/2020/08/4_Best-Practice_Auxiliar-technlogy_Compressor.pdf" TargetMode="External"/><Relationship Id="rId21" Type="http://schemas.openxmlformats.org/officeDocument/2006/relationships/hyperlink" Target="https://iccee.eu/wp-content/uploads/2020/08/22_2020-03-27_Alternative_refrigeration_technologies_ATEE.pdf" TargetMode="External"/><Relationship Id="rId7" Type="http://schemas.openxmlformats.org/officeDocument/2006/relationships/hyperlink" Target="https://iccee.eu/wp-content/uploads/2020/08/8_Best-Practice-Environmentally-friendly-renovation-DE04-adelphi.pdf" TargetMode="External"/><Relationship Id="rId12" Type="http://schemas.openxmlformats.org/officeDocument/2006/relationships/hyperlink" Target="https://iccee.eu/wp-content/uploads/2020/08/13_2020-03-27_Optimisation_cooling_distribution_system_ATEE.pdf" TargetMode="External"/><Relationship Id="rId17" Type="http://schemas.openxmlformats.org/officeDocument/2006/relationships/hyperlink" Target="https://iccee.eu/wp-content/uploads/2020/08/18_2020.03_Best-Practice-LESS-OV-COOLING_FIRE_R04.pdf" TargetMode="External"/><Relationship Id="rId25" Type="http://schemas.openxmlformats.org/officeDocument/2006/relationships/hyperlink" Target="https://iccee.eu/wp-content/uploads/2020/08/26_2020-06-23_optimised_travel_routes_USTUTT.pdf" TargetMode="External"/><Relationship Id="rId2" Type="http://schemas.openxmlformats.org/officeDocument/2006/relationships/hyperlink" Target="https://iccee.eu/wp-content/uploads/2020/08/3_Best-Practice-ES02-CirculatingPump.pdf" TargetMode="External"/><Relationship Id="rId16" Type="http://schemas.openxmlformats.org/officeDocument/2006/relationships/hyperlink" Target="https://iccee.eu/wp-content/uploads/2020/08/17_2020-06-23_smart_automatic_intelligent_systems_USTUTT.pdf" TargetMode="External"/><Relationship Id="rId20" Type="http://schemas.openxmlformats.org/officeDocument/2006/relationships/hyperlink" Target="https://iccee.eu/wp-content/uploads/2020/08/21_2020.03_Best-Practice-FREE-COOLING_FIRE_R04.pdf" TargetMode="External"/><Relationship Id="rId29" Type="http://schemas.openxmlformats.org/officeDocument/2006/relationships/hyperlink" Target="https://iccee.eu/wp-content/uploads/2020/08/30_Best-Practice-Environmental_symbiosis_13.07.20_RTU.pdf" TargetMode="External"/><Relationship Id="rId1" Type="http://schemas.openxmlformats.org/officeDocument/2006/relationships/hyperlink" Target="https://iccee.eu/wp-content/uploads/2020/08/2_Best-Practice_auxiliar-technology_more-efficient-use-of-LED.pdf" TargetMode="External"/><Relationship Id="rId6" Type="http://schemas.openxmlformats.org/officeDocument/2006/relationships/hyperlink" Target="https://iccee.eu/wp-content/uploads/2020/08/7_Best_Practice_Heat_Recovery_ISI_07142020.pdf" TargetMode="External"/><Relationship Id="rId11" Type="http://schemas.openxmlformats.org/officeDocument/2006/relationships/hyperlink" Target="https://iccee.eu/wp-content/uploads/2020/08/12_Best_Practice_Minimization_compresses_air_leackages_ISI_07142020.pdf" TargetMode="External"/><Relationship Id="rId24" Type="http://schemas.openxmlformats.org/officeDocument/2006/relationships/hyperlink" Target="https://iccee.eu/wp-content/uploads/2020/08/25_2020-06-23_fuel_monitoring_for_drivers_USTUTT.pdf" TargetMode="External"/><Relationship Id="rId32" Type="http://schemas.openxmlformats.org/officeDocument/2006/relationships/drawing" Target="../drawings/drawing3.xml"/><Relationship Id="rId5" Type="http://schemas.openxmlformats.org/officeDocument/2006/relationships/hyperlink" Target="https://iccee.eu/wp-content/uploads/2020/08/6_2020-06-23_warehouse_seperated_compartments_USTUTT.pdf" TargetMode="External"/><Relationship Id="rId15" Type="http://schemas.openxmlformats.org/officeDocument/2006/relationships/hyperlink" Target="https://iccee.eu/wp-content/uploads/2020/08/16_Best-Practice-ES04-Monitoring-System.pdf" TargetMode="External"/><Relationship Id="rId23" Type="http://schemas.openxmlformats.org/officeDocument/2006/relationships/hyperlink" Target="https://iccee.eu/wp-content/uploads/2020/08/24_2020-06-23_truck_insulation_air_curtain_USTUTT.pdf" TargetMode="External"/><Relationship Id="rId28" Type="http://schemas.openxmlformats.org/officeDocument/2006/relationships/hyperlink" Target="https://iccee.eu/wp-content/uploads/2020/08/29_Best_Practice_Industrial_Symbiosis_ISI_07142020.pdf" TargetMode="External"/><Relationship Id="rId10" Type="http://schemas.openxmlformats.org/officeDocument/2006/relationships/hyperlink" Target="https://iccee.eu/wp-content/uploads/2020/08/11_Best-Practice-ES03-Maintenance-Exchanger.pdf" TargetMode="External"/><Relationship Id="rId19" Type="http://schemas.openxmlformats.org/officeDocument/2006/relationships/hyperlink" Target="https://iccee.eu/wp-content/uploads/2020/08/20_2020-03-27_Refrigerant_cycle_ATEE.pdf" TargetMode="External"/><Relationship Id="rId31" Type="http://schemas.openxmlformats.org/officeDocument/2006/relationships/printerSettings" Target="../printerSettings/printerSettings3.bin"/><Relationship Id="rId4" Type="http://schemas.openxmlformats.org/officeDocument/2006/relationships/hyperlink" Target="https://iccee.eu/wp-content/uploads/2020/08/5_Best-Practice-ES05-Insulation.pdf" TargetMode="External"/><Relationship Id="rId9" Type="http://schemas.openxmlformats.org/officeDocument/2006/relationships/hyperlink" Target="https://iccee.eu/wp-content/uploads/2020/08/10_Best-Practice_EMploy_Energy_managament_LV_03.07.20_RTU.pdf" TargetMode="External"/><Relationship Id="rId14" Type="http://schemas.openxmlformats.org/officeDocument/2006/relationships/hyperlink" Target="https://iccee.eu/wp-content/uploads/2020/08/15_Best_Practice_temperature_settings_ISI_07142020.pdf" TargetMode="External"/><Relationship Id="rId22" Type="http://schemas.openxmlformats.org/officeDocument/2006/relationships/hyperlink" Target="https://iccee.eu/wp-content/uploads/2020/08/23_Best-Practice-ES01-RefrigerationSystem.pdf" TargetMode="External"/><Relationship Id="rId27" Type="http://schemas.openxmlformats.org/officeDocument/2006/relationships/hyperlink" Target="https://iccee.eu/wp-content/uploads/2020/08/28_ICCEE_Factsheet_UNIBS03.pdf" TargetMode="External"/><Relationship Id="rId30" Type="http://schemas.openxmlformats.org/officeDocument/2006/relationships/hyperlink" Target="https://iccee.eu/wp-content/uploads/2020/08/1_Best-Practice-Energy-efficiency-and-heat-recovery.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bfee-online.de/BfEE/DE/Foerderung/foerderung_node.html;jsessionid=925EE636FE4C9C97A916EC01F3D260B4.2_cid378" TargetMode="External"/><Relationship Id="rId18" Type="http://schemas.openxmlformats.org/officeDocument/2006/relationships/hyperlink" Target="https://www.rentenbank.de/dokumente/Programmbedingungen-Produktionssicherung.pdf" TargetMode="External"/><Relationship Id="rId26" Type="http://schemas.openxmlformats.org/officeDocument/2006/relationships/hyperlink" Target="https://www.ptj.de/klimaschutzinitiative/wirtschaft-verbraucher-bildung" TargetMode="External"/><Relationship Id="rId39" Type="http://schemas.openxmlformats.org/officeDocument/2006/relationships/hyperlink" Target="https://www.cfla.gov.lv/lv/jaunumi/2020/pagarinata-pieteiksanas-es-fondu-atbalstam-energoefektivitates-palielinasanai-apstrades-rupnieciba" TargetMode="External"/><Relationship Id="rId21" Type="http://schemas.openxmlformats.org/officeDocument/2006/relationships/hyperlink" Target="https://www.ptj.de/klimaschutzinitiative-kommunen" TargetMode="External"/><Relationship Id="rId34" Type="http://schemas.openxmlformats.org/officeDocument/2006/relationships/hyperlink" Target="https://www.rvo.nl/sites/default/files/bijlagen/MJA3_convenanttekst_2008-07-01_excl_bijlagen.pdf" TargetMode="External"/><Relationship Id="rId42" Type="http://schemas.openxmlformats.org/officeDocument/2006/relationships/hyperlink" Target="https://likumi.lv/ta/id/296683-darbibas-programmas-izaugsme-un-nodarbinatiba-4-1-1-specifiska-atbalsta-merka-veicinat-efektivu-energoresursu-izmantosanu" TargetMode="External"/><Relationship Id="rId47" Type="http://schemas.openxmlformats.org/officeDocument/2006/relationships/hyperlink" Target="http://www.landesrecht-mv.de/jportal/portal/page/bsmvprod.psml?doc.id=VVMV-VVMV000008739&amp;st=vv&amp;doctyp=vvmv&amp;showdoccase=1&amp;paramfromHL=true" TargetMode="External"/><Relationship Id="rId50" Type="http://schemas.openxmlformats.org/officeDocument/2006/relationships/hyperlink" Target="https://www.revosax.sachsen.de/vorschrift/18653" TargetMode="External"/><Relationship Id="rId55" Type="http://schemas.openxmlformats.org/officeDocument/2006/relationships/hyperlink" Target="https://www.eeagrants.ro/programe/dezvoltarea-afacerilor" TargetMode="External"/><Relationship Id="rId7" Type="http://schemas.openxmlformats.org/officeDocument/2006/relationships/hyperlink" Target="https://pro-smen.org/" TargetMode="External"/><Relationship Id="rId12" Type="http://schemas.openxmlformats.org/officeDocument/2006/relationships/hyperlink" Target="https://www.bafa.de/DE/Energie/Energieeffizienz/Heizungsoptimierung/heizungsoptimierung_node.html" TargetMode="External"/><Relationship Id="rId17" Type="http://schemas.openxmlformats.org/officeDocument/2006/relationships/hyperlink" Target="https://www.emas.de/foerderung" TargetMode="External"/><Relationship Id="rId25" Type="http://schemas.openxmlformats.org/officeDocument/2006/relationships/hyperlink" Target="https://www.klimaschutz.de/innovative-klimaschutzprojekte" TargetMode="External"/><Relationship Id="rId33" Type="http://schemas.openxmlformats.org/officeDocument/2006/relationships/hyperlink" Target="https://www.rvo.nl/sites/default/files/bijlagen/MEE%20convenanttekst%20-%202%20oktober%202009.pdf" TargetMode="External"/><Relationship Id="rId38" Type="http://schemas.openxmlformats.org/officeDocument/2006/relationships/hyperlink" Target="https://www.altum.lv/lv/pakalpojumi/uznemumiem/aizdevumi-uznemumu-energoefektivitatei/aizdevumi-uznemumu-energoefektivitate/" TargetMode="External"/><Relationship Id="rId46" Type="http://schemas.openxmlformats.org/officeDocument/2006/relationships/hyperlink" Target="https://www.emas.de/foerderung" TargetMode="External"/><Relationship Id="rId2" Type="http://schemas.openxmlformats.org/officeDocument/2006/relationships/hyperlink" Target="https://www.gse.it/servizi-per-te/efficienza-energetica/conto-termico" TargetMode="External"/><Relationship Id="rId16" Type="http://schemas.openxmlformats.org/officeDocument/2006/relationships/hyperlink" Target="https://www.bmwi.de/Redaktion/DE/Publikationen/Mittelstand/foerderung-unternehmerisches-know-how.pdf?__blob=publicationFile&amp;v=21" TargetMode="External"/><Relationship Id="rId20" Type="http://schemas.openxmlformats.org/officeDocument/2006/relationships/hyperlink" Target="https://www.emas.de/foerderung/foerder-datenbank/foerder-datenbank-details?tx_foerderdb_pi1%5Bcontroller%5D=Foerderungen&amp;tx_foerderdb_pi1%5Bfoerderungen%5D=42&amp;cHash=1f87db7244fb235cbcbe874a1fa5fdf6" TargetMode="External"/><Relationship Id="rId29" Type="http://schemas.openxmlformats.org/officeDocument/2006/relationships/hyperlink" Target="https://isb.rlp.de/foerderung/138.html" TargetMode="External"/><Relationship Id="rId41" Type="http://schemas.openxmlformats.org/officeDocument/2006/relationships/hyperlink" Target="https://likumi.lv/ta/id/284596-darbibas-programmas-izaugsme-un-nodarbinatiba-4-1-1-specifiska-atbalsta-merka-veicinat-efektivu-energoresursu-izmantosanu" TargetMode="External"/><Relationship Id="rId54" Type="http://schemas.openxmlformats.org/officeDocument/2006/relationships/hyperlink" Target="https://www.kfw.de/inlandsfoerderung/Unternehmen/Energie-Umwelt/F%C3%B6rderprodukte/Klimaschutzoffensive-f%C3%BCr-den-Mittelstand-(293)/" TargetMode="External"/><Relationship Id="rId1" Type="http://schemas.openxmlformats.org/officeDocument/2006/relationships/hyperlink" Target="https://www.gse.it/servizi-per-te/efficienza-energetica/certificati-bianchi" TargetMode="External"/><Relationship Id="rId6" Type="http://schemas.openxmlformats.org/officeDocument/2006/relationships/hyperlink" Target="https://www.gagnantessurtouslescouts.fr/" TargetMode="External"/><Relationship Id="rId11" Type="http://schemas.openxmlformats.org/officeDocument/2006/relationships/hyperlink" Target="https://www.bafa.de/DE/Energie/Energieeffizienz/Elektromobilitaet/elektromobilitaet_node.html" TargetMode="External"/><Relationship Id="rId24" Type="http://schemas.openxmlformats.org/officeDocument/2006/relationships/hyperlink" Target="https://www.bafa.de/DE/Energie/Energieeffizienz/Klima_Kaeltetechnik/klima_kaeltetechnik_node.html" TargetMode="External"/><Relationship Id="rId32" Type="http://schemas.openxmlformats.org/officeDocument/2006/relationships/hyperlink" Target="https://www.rvo.nl/onderwerpen/duurzaam-ondernemen/energie-besparen/mja3-mee" TargetMode="External"/><Relationship Id="rId37" Type="http://schemas.openxmlformats.org/officeDocument/2006/relationships/hyperlink" Target="https://www.altum.lv/lv/pakalpojumi/uznemumiem/aizdevumi/energoefektivitiates-aizdevums-esko/energoefektivitates-aizdevums-esko/" TargetMode="External"/><Relationship Id="rId40" Type="http://schemas.openxmlformats.org/officeDocument/2006/relationships/hyperlink" Target="https://likumi.lv/ta/id/310544-darbibas-programmas-izaugsme-un-nodarbinatiba-4-1-1-specifiska-atbalsta-merka-veicinat-efektivu-energoresursu-izmantosanu" TargetMode="External"/><Relationship Id="rId45" Type="http://schemas.openxmlformats.org/officeDocument/2006/relationships/hyperlink" Target="https://les-aides.fr/fiche/bZVlAH9GxfTeBGZeTUzZ4_Vm/bpifrance/pret-eco-energie-pee.html" TargetMode="External"/><Relationship Id="rId53" Type="http://schemas.openxmlformats.org/officeDocument/2006/relationships/hyperlink" Target="https://www.zim.de/ZIM/Redaktion/DE/Publikationen/Richtlinien/zim-richtlinien-ab-2015.html" TargetMode="External"/><Relationship Id="rId58" Type="http://schemas.openxmlformats.org/officeDocument/2006/relationships/drawing" Target="../drawings/drawing4.xml"/><Relationship Id="rId5" Type="http://schemas.openxmlformats.org/officeDocument/2006/relationships/hyperlink" Target="https://www.ademe.fr/sites/default/files/assets/documents/guide_cee_entreprises.pdf" TargetMode="External"/><Relationship Id="rId15" Type="http://schemas.openxmlformats.org/officeDocument/2006/relationships/hyperlink" Target="https://www.emas.de/foerderung" TargetMode="External"/><Relationship Id="rId23" Type="http://schemas.openxmlformats.org/officeDocument/2006/relationships/hyperlink" Target="https://www.klimaschutz.de/ziele-und-aufgaben" TargetMode="External"/><Relationship Id="rId28" Type="http://schemas.openxmlformats.org/officeDocument/2006/relationships/hyperlink" Target="https://www.bsu-berlin.de/de/themen/energie-und-klimaschutz.html" TargetMode="External"/><Relationship Id="rId36" Type="http://schemas.openxmlformats.org/officeDocument/2006/relationships/hyperlink" Target="https://www.idae.es/ayudas-y-financiacion/para-eficiencia-energetica-en-la-industria/concesion-directa-ccaa-de-las" TargetMode="External"/><Relationship Id="rId49" Type="http://schemas.openxmlformats.org/officeDocument/2006/relationships/hyperlink" Target="https://www.saarland.de/muv/DE/portale/umweltpaktundemas/informationen/emas/emasfoerderung/emasfoerderung.html" TargetMode="External"/><Relationship Id="rId57" Type="http://schemas.openxmlformats.org/officeDocument/2006/relationships/printerSettings" Target="../printerSettings/printerSettings4.bin"/><Relationship Id="rId10" Type="http://schemas.openxmlformats.org/officeDocument/2006/relationships/hyperlink" Target="https://www.bafa.de/DE/Energie/Energieeffizienz/Energieeffizienz_und_Prozesswaerme/energieeffizienz_und_prozesswaerme_node.html" TargetMode="External"/><Relationship Id="rId19" Type="http://schemas.openxmlformats.org/officeDocument/2006/relationships/hyperlink" Target="https://www.klimaschutz.de/kommunalrichtlinie" TargetMode="External"/><Relationship Id="rId31" Type="http://schemas.openxmlformats.org/officeDocument/2006/relationships/hyperlink" Target="https://www.ependyseis.gr/anaptyxiakos/" TargetMode="External"/><Relationship Id="rId44" Type="http://schemas.openxmlformats.org/officeDocument/2006/relationships/hyperlink" Target="https://www.fonduri-ue.ro/poim-2014" TargetMode="External"/><Relationship Id="rId52" Type="http://schemas.openxmlformats.org/officeDocument/2006/relationships/hyperlink" Target="https://www.emas.de/aktuelles/news/26-03-20-kfw-mittelstand" TargetMode="External"/><Relationship Id="rId4" Type="http://schemas.openxmlformats.org/officeDocument/2006/relationships/hyperlink" Target="https://atee.fr/efficacite-energetique/club-c2e/les-certificats-deconomie-denergie" TargetMode="External"/><Relationship Id="rId9" Type="http://schemas.openxmlformats.org/officeDocument/2006/relationships/hyperlink" Target="http://www.bafa.de/DE/Energie/Energieeffizienz/Einsparzaehler/einsparzaehler_node.html" TargetMode="External"/><Relationship Id="rId14" Type="http://schemas.openxmlformats.org/officeDocument/2006/relationships/hyperlink" Target="https://www.bafa.de/DE/Energie/Energieberatung/Energieberatung_Mittelstand/energieberatung_mittelstand_node.html" TargetMode="External"/><Relationship Id="rId22" Type="http://schemas.openxmlformats.org/officeDocument/2006/relationships/hyperlink" Target="https://www.ptj.de/klimaschutzinitiative/modellprojekte" TargetMode="External"/><Relationship Id="rId27" Type="http://schemas.openxmlformats.org/officeDocument/2006/relationships/hyperlink" Target="https://www.emas.de/foerderung" TargetMode="External"/><Relationship Id="rId30" Type="http://schemas.openxmlformats.org/officeDocument/2006/relationships/hyperlink" Target="http://www.minagric.gr/index.php/el/for-farmer-2/metapoiisi/ependiseis-4-2/5671-plaisio-leitoyrgias-4-3-new" TargetMode="External"/><Relationship Id="rId35" Type="http://schemas.openxmlformats.org/officeDocument/2006/relationships/hyperlink" Target="https://www.idae.es/ayudas-y-financiacion/para-eficiencia-energetica-en-la-industria/convocatorias-cerradas/segunda-convocatoria-ayudas-pyme-fnee" TargetMode="External"/><Relationship Id="rId43" Type="http://schemas.openxmlformats.org/officeDocument/2006/relationships/hyperlink" Target="https://www.bafa.de/DE/Energie/Energieeffizienz/Waermenetze/waermenetze_node.html" TargetMode="External"/><Relationship Id="rId48" Type="http://schemas.openxmlformats.org/officeDocument/2006/relationships/hyperlink" Target="https://isb.rlp.de/foerderung/136.html" TargetMode="External"/><Relationship Id="rId56" Type="http://schemas.openxmlformats.org/officeDocument/2006/relationships/hyperlink" Target="http://www.antagonistikotita.gr/epanek/prokirixeis.asp?id=42&amp;cs=" TargetMode="External"/><Relationship Id="rId8" Type="http://schemas.openxmlformats.org/officeDocument/2006/relationships/hyperlink" Target="https://www.prorefei.org/" TargetMode="External"/><Relationship Id="rId51" Type="http://schemas.openxmlformats.org/officeDocument/2006/relationships/hyperlink" Target="https://www.landesrecht.sachsen-anhalt.de/bsst/document/VVST-VVST000010252" TargetMode="External"/><Relationship Id="rId3" Type="http://schemas.openxmlformats.org/officeDocument/2006/relationships/hyperlink" Target="https://www.invitalia.it/cosa-facciamo/rafforziamo-le-imprese/fnee/cos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sheetPr>
  <dimension ref="B2:J24"/>
  <sheetViews>
    <sheetView tabSelected="1" zoomScaleNormal="100" workbookViewId="0">
      <selection activeCell="C8" sqref="C8:D8"/>
    </sheetView>
  </sheetViews>
  <sheetFormatPr baseColWidth="10" defaultColWidth="11" defaultRowHeight="15"/>
  <cols>
    <col min="1" max="1" width="3.625" style="1" customWidth="1"/>
    <col min="2" max="2" width="15.625" style="1" customWidth="1"/>
    <col min="3" max="10" width="10.625" style="1" customWidth="1"/>
    <col min="11" max="11" width="40.625" style="1" customWidth="1"/>
    <col min="12" max="16384" width="11" style="1"/>
  </cols>
  <sheetData>
    <row r="2" spans="2:10" ht="18.75">
      <c r="B2" s="2" t="str">
        <f>VLOOKUP("General_Header",Hidden_Translations!$B$11:$J$1040,Hidden_Translations!$C$8,FALSE)</f>
        <v>Améliorer l'efficacité énergétique de la chaîne du froid (ICCEE)</v>
      </c>
      <c r="C2" s="12"/>
      <c r="D2" s="12"/>
      <c r="E2" s="12"/>
      <c r="F2" s="12"/>
      <c r="G2" s="12"/>
      <c r="H2" s="12"/>
      <c r="I2" s="12"/>
      <c r="J2" s="12"/>
    </row>
    <row r="4" spans="2:10" ht="18.75">
      <c r="B4" s="3" t="str">
        <f>VLOOKUP("Info_Header", Hidden_Translations!$B$11:$J$1040,Hidden_Translations!$C$8,FALSE)</f>
        <v>#N°0 : Orientation : Info</v>
      </c>
      <c r="C4" s="14"/>
      <c r="D4" s="14"/>
      <c r="E4" s="14"/>
      <c r="F4" s="14"/>
      <c r="G4" s="14"/>
      <c r="H4" s="14"/>
      <c r="I4" s="14"/>
      <c r="J4" s="14"/>
    </row>
    <row r="6" spans="2:10" ht="45" customHeight="1">
      <c r="B6" s="193" t="str">
        <f>VLOOKUP("Info_Header_Text", Hidden_Translations!$B$11:$J$1040,Hidden_Translations!$C$8,FALSE)</f>
        <v>Ce guide donne un aperçu des différents outils et fiches d'information développés dans le cadre du projet ICCEE. De plus, il contient une vue d'ensemble des programmes de soutien nationaux appropriés et des exemples de bonnes pratiques en matière de mesures d'efficacité énergétique dans la chaîne du froid.</v>
      </c>
      <c r="C6" s="194"/>
      <c r="D6" s="194"/>
      <c r="E6" s="194"/>
      <c r="F6" s="194"/>
      <c r="G6" s="194"/>
      <c r="H6" s="194"/>
      <c r="I6" s="194"/>
      <c r="J6" s="194"/>
    </row>
    <row r="8" spans="2:10">
      <c r="B8" s="28" t="str">
        <f>VLOOKUP("Info_Language_Caption", Hidden_Translations!$B$11:$J$1040,Hidden_Translations!$C$8,FALSE)</f>
        <v>Langue :</v>
      </c>
      <c r="C8" s="195" t="s">
        <v>12</v>
      </c>
      <c r="D8" s="196"/>
      <c r="F8" s="29"/>
      <c r="G8" s="29"/>
      <c r="H8" s="29"/>
      <c r="I8" s="29"/>
      <c r="J8" s="29"/>
    </row>
    <row r="9" spans="2:10">
      <c r="B9" s="28"/>
      <c r="C9" s="29"/>
      <c r="D9" s="29"/>
      <c r="E9" s="29"/>
      <c r="F9" s="29"/>
      <c r="G9" s="29"/>
      <c r="H9" s="29"/>
      <c r="I9" s="29"/>
      <c r="J9" s="29"/>
    </row>
    <row r="10" spans="2:10" ht="45" customHeight="1">
      <c r="B10" s="28"/>
      <c r="C10" s="189" t="str">
        <f>VLOOKUP("Info_Language_Caption_Note", Hidden_Translations!$B$11:$J$1040,Hidden_Translations!$C$8,FALSE)</f>
        <v>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v>
      </c>
      <c r="D10" s="190"/>
      <c r="E10" s="190"/>
      <c r="F10" s="190"/>
      <c r="G10" s="190"/>
      <c r="H10" s="190"/>
      <c r="I10" s="190"/>
      <c r="J10" s="190"/>
    </row>
    <row r="11" spans="2:10">
      <c r="B11" s="28"/>
      <c r="C11" s="29"/>
      <c r="D11" s="29"/>
      <c r="E11" s="29"/>
      <c r="F11" s="29"/>
      <c r="G11" s="29"/>
      <c r="H11" s="29"/>
      <c r="I11" s="29"/>
      <c r="J11" s="29"/>
    </row>
    <row r="12" spans="2:10">
      <c r="B12" s="28" t="str">
        <f>VLOOKUP("Info_Version_Caption", Hidden_Translations!$B$11:$J$1040,Hidden_Translations!$C$8,FALSE)</f>
        <v xml:space="preserve">Version : </v>
      </c>
      <c r="C12" s="186" t="s">
        <v>1243</v>
      </c>
      <c r="D12" s="29"/>
      <c r="E12" s="29"/>
      <c r="F12" s="29"/>
      <c r="G12" s="29"/>
      <c r="H12" s="29"/>
      <c r="I12" s="29"/>
      <c r="J12" s="29"/>
    </row>
    <row r="13" spans="2:10">
      <c r="B13" s="28"/>
      <c r="C13" s="29"/>
      <c r="D13" s="29"/>
      <c r="E13" s="29"/>
      <c r="F13" s="29"/>
      <c r="G13" s="29"/>
      <c r="H13" s="29"/>
      <c r="I13" s="29"/>
      <c r="J13" s="29"/>
    </row>
    <row r="14" spans="2:10" ht="90" customHeight="1">
      <c r="B14" s="28" t="str">
        <f>VLOOKUP("Info_Aim_Caption", Hidden_Translations!$B$11:$J$1040,Hidden_Translations!$C$8,FALSE)</f>
        <v xml:space="preserve">Objectif : </v>
      </c>
      <c r="C14" s="192" t="str">
        <f>VLOOKUP("Info_Aim_Text", Hidden_Translations!$B$11:$J$1040,Hidden_Translations!$C$8,FALSE)</f>
        <v>Le but de ce guide est de donner à l'utilisateur un aperçu des différents outils disponibles dans le cadre de l'ICCEE. A cette fin, il comprend une brève description des outils développés. Pour une introduction au sujet de l'efficacité énergétique dans la chaîne du froid, le guide fournit également une vue d'ensemble des différents programmes de soutien nationaux, ainsi que des exemples de meilleures pratiques (appelées fiches d'information) sur les mesures pertinentes d'efficacité énergétique pour la chaîne du froid.</v>
      </c>
      <c r="D14" s="190"/>
      <c r="E14" s="190"/>
      <c r="F14" s="190"/>
      <c r="G14" s="190"/>
      <c r="H14" s="190"/>
      <c r="I14" s="190"/>
      <c r="J14" s="190"/>
    </row>
    <row r="15" spans="2:10">
      <c r="B15" s="28"/>
      <c r="C15" s="29"/>
      <c r="D15" s="29"/>
      <c r="E15" s="29"/>
      <c r="F15" s="29"/>
      <c r="G15" s="29"/>
      <c r="H15" s="29"/>
      <c r="I15" s="29"/>
      <c r="J15" s="29"/>
    </row>
    <row r="16" spans="2:10">
      <c r="B16" s="28" t="str">
        <f>VLOOKUP("Info_Target_Caption", Hidden_Translations!$B$11:$J$1040,Hidden_Translations!$C$8,FALSE)</f>
        <v>Groupe cible :</v>
      </c>
      <c r="C16" s="189" t="str">
        <f>VLOOKUP("Info_Target_Text", Hidden_Translations!$B$11:$J$1040,Hidden_Translations!$C$8,FALSE)</f>
        <v>Responsables de la chaîne d'approvisionnement et responsables de l'environnement</v>
      </c>
      <c r="D16" s="190"/>
      <c r="E16" s="190"/>
      <c r="F16" s="190"/>
      <c r="G16" s="190"/>
      <c r="H16" s="190"/>
      <c r="I16" s="190"/>
      <c r="J16" s="190"/>
    </row>
    <row r="17" spans="2:10">
      <c r="B17" s="28"/>
      <c r="C17" s="29"/>
      <c r="D17" s="29"/>
      <c r="E17" s="29"/>
      <c r="F17" s="29"/>
      <c r="G17" s="29"/>
      <c r="H17" s="29"/>
      <c r="I17" s="29"/>
      <c r="J17" s="29"/>
    </row>
    <row r="18" spans="2:10" ht="15.75">
      <c r="B18" s="162" t="str">
        <f>VLOOKUP("Info_Coding_Caption", Hidden_Translations!$B$11:$J$1040,Hidden_Translations!$C$8,FALSE)</f>
        <v>Code couleur :</v>
      </c>
      <c r="C18" s="30"/>
      <c r="D18" s="29"/>
      <c r="E18" s="43" t="str">
        <f>VLOOKUP("Info_Coding_User", Hidden_Translations!$B$11:$J$1040,Hidden_Translations!$C$8,FALSE)</f>
        <v>Le champ est un champ de saisie et nécessite une saisie de l'utilisateur.</v>
      </c>
      <c r="F18" s="29"/>
      <c r="G18" s="29"/>
      <c r="H18" s="29"/>
      <c r="I18" s="29"/>
      <c r="J18" s="29"/>
    </row>
    <row r="19" spans="2:10">
      <c r="B19" s="28"/>
      <c r="C19" s="29"/>
      <c r="D19" s="29"/>
      <c r="E19" s="29"/>
      <c r="F19" s="29"/>
      <c r="G19" s="29"/>
      <c r="H19" s="29"/>
      <c r="I19" s="29"/>
      <c r="J19" s="29"/>
    </row>
    <row r="20" spans="2:10">
      <c r="B20" s="28"/>
      <c r="C20" s="88"/>
      <c r="D20" s="29"/>
      <c r="E20" s="43" t="str">
        <f>VLOOKUP("Info_Coding_Transfer", Hidden_Translations!$B$11:$J$1040,Hidden_Translations!$C$8,FALSE)</f>
        <v>Informations transférées depuis une autre partie du classeur.</v>
      </c>
      <c r="F20" s="29"/>
      <c r="G20" s="29"/>
      <c r="H20" s="29"/>
      <c r="I20" s="29"/>
      <c r="J20" s="29"/>
    </row>
    <row r="21" spans="2:10">
      <c r="B21" s="28"/>
      <c r="C21" s="89"/>
      <c r="D21" s="29"/>
      <c r="E21" s="43" t="str">
        <f>VLOOKUP("Info_Coding_Calculated", Hidden_Translations!$B$11:$J$1040,Hidden_Translations!$C$8,FALSE)</f>
        <v>Information calculée sur la base d'autres valeurs.</v>
      </c>
      <c r="F21" s="29"/>
      <c r="G21" s="29"/>
      <c r="H21" s="29"/>
      <c r="I21" s="29"/>
      <c r="J21" s="29"/>
    </row>
    <row r="22" spans="2:10">
      <c r="B22" s="28"/>
      <c r="C22" s="29"/>
      <c r="D22" s="29"/>
      <c r="E22" s="29"/>
      <c r="F22" s="29"/>
      <c r="G22" s="29"/>
      <c r="H22" s="29"/>
      <c r="I22" s="29"/>
      <c r="J22" s="29"/>
    </row>
    <row r="23" spans="2:10" ht="30" customHeight="1">
      <c r="B23" s="162" t="str">
        <f>VLOOKUP("Info_Copyright_Caption", Hidden_Translations!$B$11:$J$1040,Hidden_Translations!$C$8,FALSE)</f>
        <v xml:space="preserve">Copyright : </v>
      </c>
      <c r="C23" s="191" t="str">
        <f>VLOOKUP("Info_Copyright_Text1", Hidden_Translations!$B$11:$J$1040,Hidden_Translations!$C$8,FALSE)</f>
        <v>(c) Projet ICCEE, 2021 (www.iccee.eu)</v>
      </c>
      <c r="D23" s="190"/>
      <c r="E23" s="190"/>
      <c r="F23" s="190"/>
      <c r="G23" s="190"/>
      <c r="H23" s="190"/>
      <c r="I23" s="190"/>
      <c r="J23" s="190"/>
    </row>
    <row r="24" spans="2:10" ht="180" customHeight="1">
      <c r="B24" s="28"/>
      <c r="C24" s="189" t="str">
        <f>VLOOKUP("Info_Copyright_Text2", Hidden_Translations!$B$11:$J$1040,Hidden_Translations!$C$8,FALSE)</f>
        <v>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v>
      </c>
      <c r="D24" s="190"/>
      <c r="E24" s="190"/>
      <c r="F24" s="190"/>
      <c r="G24" s="190"/>
      <c r="H24" s="190"/>
      <c r="I24" s="190"/>
      <c r="J24" s="190"/>
    </row>
  </sheetData>
  <sheetProtection sheet="1" selectLockedCells="1"/>
  <mergeCells count="7">
    <mergeCell ref="C24:J24"/>
    <mergeCell ref="C16:J16"/>
    <mergeCell ref="C23:J23"/>
    <mergeCell ref="C14:J14"/>
    <mergeCell ref="B6:J6"/>
    <mergeCell ref="C10:J10"/>
    <mergeCell ref="C8:D8"/>
  </mergeCells>
  <pageMargins left="0.7" right="0.7" top="0.78740157499999996" bottom="0.78740157499999996" header="0.3" footer="0.3"/>
  <pageSetup paperSize="9" scale="77" orientation="portrait" r:id="rId1"/>
  <colBreaks count="1" manualBreakCount="1">
    <brk id="1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Hidden_Lists!$C$10:$C$17</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tabColor theme="4"/>
  </sheetPr>
  <dimension ref="B2:B30"/>
  <sheetViews>
    <sheetView zoomScaleNormal="100" workbookViewId="0"/>
  </sheetViews>
  <sheetFormatPr baseColWidth="10" defaultColWidth="11" defaultRowHeight="15"/>
  <cols>
    <col min="1" max="1" width="3.625" style="1" customWidth="1"/>
    <col min="2" max="2" width="106.75" style="1" customWidth="1"/>
    <col min="3" max="16384" width="11" style="1"/>
  </cols>
  <sheetData>
    <row r="2" spans="2:2" ht="18.75">
      <c r="B2" s="2" t="str">
        <f>VLOOKUP("General_Header",Hidden_Translations!$B$11:$J$1040,Hidden_Translations!$C$8,FALSE)</f>
        <v>Améliorer l'efficacité énergétique de la chaîne du froid (ICCEE)</v>
      </c>
    </row>
    <row r="4" spans="2:2" ht="18.75">
      <c r="B4" s="3" t="str">
        <f>VLOOKUP("Toolbox_Header",Hidden_Translations!$B$11:$J$1040,Hidden_Translations!$C$8,FALSE)</f>
        <v>#0 : Guide : Aperçu des outils</v>
      </c>
    </row>
    <row r="5" spans="2:2">
      <c r="B5" s="74"/>
    </row>
    <row r="6" spans="2:2" s="72" customFormat="1" ht="30" customHeight="1">
      <c r="B6" s="106" t="str">
        <f>VLOOKUP("Toolbox_Header_Text",Hidden_Translations!$B$11:$J$1040,Hidden_Translations!$C$8,FALSE)</f>
        <v>La boîte à outils ICCEE se compose de six outils. Ce guide donne un aperçu des différents outils et vous aide à choisir l'outil qui vous intéresse.  Vous trouverez ci-dessous une brève description de chaque outil.</v>
      </c>
    </row>
    <row r="7" spans="2:2" s="72" customFormat="1"/>
    <row r="8" spans="2:2" s="72" customFormat="1" ht="15" customHeight="1">
      <c r="B8" s="31" t="str">
        <f>VLOOKUP("Toolbox_Tool1",Hidden_Translations!$B$11:$J$1040,Hidden_Translations!$C$8,FALSE)</f>
        <v>#N°1 : Outil chaîne d'approvisionnement en froid (CSC)</v>
      </c>
    </row>
    <row r="9" spans="2:2" s="72" customFormat="1" ht="30" customHeight="1">
      <c r="B9" s="161" t="str">
        <f>VLOOKUP("Toolbox_Tool1_Question",Hidden_Translations!$B$11:$J$1040,Hidden_Translations!$C$8,FALSE)</f>
        <v>Vous souhaitez analyser la consommation d'énergie de votre chaîne d'approvisionnement en froid et prévenir les pertes de qualité des aliments ?</v>
      </c>
    </row>
    <row r="10" spans="2:2" s="72" customFormat="1" ht="45" customHeight="1">
      <c r="B10" s="85" t="str">
        <f>VLOOKUP("Toolbox_Tool1_Description",Hidden_Translations!$B$11:$J$1040,Hidden_Translations!$C$8,FALSE)</f>
        <v>Cet outil sur la chaîne d'approvisionnement traite des besoins énergétiques des activités de stockage et de transport le long des chaînes du froid et de l'impact de la durée et de la température de stockage sur la qualité des aliments et la consommation d'énergie.</v>
      </c>
    </row>
    <row r="11" spans="2:2" s="72" customFormat="1" ht="15" customHeight="1">
      <c r="B11" s="78"/>
    </row>
    <row r="12" spans="2:2" s="72" customFormat="1" ht="15" customHeight="1">
      <c r="B12" s="31" t="str">
        <f>VLOOKUP("Toolbox_Tool2",Hidden_Translations!$B$11:$J$1040,Hidden_Translations!$C$8,FALSE)</f>
        <v>#2 : Outil d'analyse du cycle de vie (ACV)</v>
      </c>
    </row>
    <row r="13" spans="2:2" s="72" customFormat="1" ht="30" customHeight="1">
      <c r="B13" s="73" t="str">
        <f>VLOOKUP("Toolbox_Tool2_Question",Hidden_Translations!$B$11:$J$1040,Hidden_Translations!$C$8,FALSE)</f>
        <v>Vous souhaitez comprendre l'impact environnemental de votre chaîne logistique du froid ?</v>
      </c>
    </row>
    <row r="14" spans="2:2" s="72" customFormat="1" ht="30" customHeight="1">
      <c r="B14" s="106" t="str">
        <f>VLOOKUP("Toolbox_Tool2_Description",Hidden_Translations!$B$11:$J$1040,Hidden_Translations!$C$8,FALSE)</f>
        <v xml:space="preserve">Cet outil traite de l'analyse du cycle de vie des chaînes d'approvisionnement en froid. Il permet aux utilisateurs d'effectuer une analyse de la performance environnementale de toute la chaîne du froid. </v>
      </c>
    </row>
    <row r="15" spans="2:2" s="72" customFormat="1" ht="15" customHeight="1">
      <c r="B15" s="78"/>
    </row>
    <row r="16" spans="2:2" s="72" customFormat="1" ht="15" customHeight="1">
      <c r="B16" s="31" t="str">
        <f>VLOOKUP("Toolbox_Tool4",Hidden_Translations!$B$11:$J$1040,Hidden_Translations!$C$8,FALSE)</f>
        <v>#3 : Outil de calcul du coût du cycle de vie (CCV)</v>
      </c>
    </row>
    <row r="17" spans="2:2" s="72" customFormat="1" ht="30" customHeight="1">
      <c r="B17" s="73" t="str">
        <f>VLOOKUP("Toolbox_Tool4_Question",Hidden_Translations!$B$11:$J$1040,Hidden_Translations!$C$8,FALSE)</f>
        <v>Vous vous interrogez sur les avantages économiques de la mise en œuvre de mesures d'efficacité énergétique ?</v>
      </c>
    </row>
    <row r="18" spans="2:2" s="72" customFormat="1" ht="48.75" customHeight="1">
      <c r="B18" s="106" t="str">
        <f>VLOOKUP("Toolbox_Tool4_Description",Hidden_Translations!$B$11:$J$1040,Hidden_Translations!$C$8,FALSE)</f>
        <v>Cet outil traite des coûts du cycle de vie des mesures d'efficacité énergétique. Il permet aux utilisateurs d'analyser ces mesures d'un point de vue économique classique, mais offre également la possibilité d'examiner l'impact d'un point de vue social.</v>
      </c>
    </row>
    <row r="19" spans="2:2" s="72" customFormat="1"/>
    <row r="20" spans="2:2" s="72" customFormat="1" ht="15.75">
      <c r="B20" s="31" t="str">
        <f>VLOOKUP("Toolbox_Tool5",Hidden_Translations!$B$11:$J$1040,Hidden_Translations!$C$8,FALSE)</f>
        <v>#4 : Analyse comparative des avantages non énergétiques (BEN)</v>
      </c>
    </row>
    <row r="21" spans="2:2" s="72" customFormat="1" ht="30" customHeight="1">
      <c r="B21" s="154" t="str">
        <f>VLOOKUP("Toolbox_Tool5_Question",Hidden_Translations!$B$11:$J$1040,Hidden_Translations!$C$8,FALSE)</f>
        <v>Et au-delà : Quels autres facteurs pourraient être pertinents pour la prise de décision en matière de performance de la chaîne logistique du froid ?</v>
      </c>
    </row>
    <row r="22" spans="2:2" s="72" customFormat="1" ht="45" customHeight="1">
      <c r="B22" s="85" t="str">
        <f>VLOOKUP("Toolbox_Tool5_Description",Hidden_Translations!$B$11:$J$1040,Hidden_Translations!$C$8,FALSE)</f>
        <v>Cet outil traite de la perception des avantages non énergétiques dans les entreprises individuelles et sur les chaînes d'approvisionnement. Il permet aux utilisateurs de comparer leur perception des avantages non énergétiques avec celle d'un groupe de pairs composé d'autres entreprises de la chaîne d'approvisionnement du froid.</v>
      </c>
    </row>
    <row r="23" spans="2:2" s="72" customFormat="1"/>
    <row r="24" spans="2:2" s="72" customFormat="1" ht="15.75">
      <c r="B24" s="31" t="str">
        <f>VLOOKUP("Toolbox_Tool6",Hidden_Translations!$B$11:$J$1040,Hidden_Translations!$C$8,FALSE)</f>
        <v>#5 : Évaluateur d'avantages non énergétiques (NEB)</v>
      </c>
    </row>
    <row r="25" spans="2:2" ht="30" customHeight="1">
      <c r="B25" s="73" t="str">
        <f>VLOOKUP("Toolbox_Tool6_Question",Hidden_Translations!$B$11:$J$1040,Hidden_Translations!$C$8,FALSE)</f>
        <v>Vous vous demandez comment analyser les avantages non énergétiques de manière structurée ?</v>
      </c>
    </row>
    <row r="26" spans="2:2" ht="90" customHeight="1">
      <c r="B26" s="106" t="str">
        <f>VLOOKUP("Toolbox_Tool6_Description",Hidden_Translations!$B$11:$J$1040,Hidden_Translations!$C$8,FALSE)</f>
        <v>Cet outil sur les bénéfices non énergétiques devrait servir d'approche pour découvrir le sujet des BNE de manière exemplaire. Les mesures d'efficacité énergétique peuvent entraîner, en plus des économies d'énergie évidentes, des avantages non énergétiques, par exemple une compétitivité accrue, des besoins de maintenance réduits ou un meilleur environnement de travail. Les avantages non énergétiques sont facilement sous-estimés, ou même non pris en compte, dans le processus d'évaluation d'un projet d'économie d'énergie.</v>
      </c>
    </row>
    <row r="28" spans="2:2" s="72" customFormat="1" ht="15" customHeight="1">
      <c r="B28" s="31" t="str">
        <f>VLOOKUP("Toolbox_Tool3",Hidden_Translations!$B$11:$J$1040,Hidden_Translations!$C$8,FALSE)</f>
        <v>#6 : Outil d'analyse multicritères (MCDA) (outil complexe destiné aux experts)</v>
      </c>
    </row>
    <row r="29" spans="2:2" s="72" customFormat="1" ht="30" customHeight="1">
      <c r="B29" s="73" t="str">
        <f>VLOOKUP("Toolbox_Tool3_Question",Hidden_Translations!$B$11:$J$1040,Hidden_Translations!$C$8,FALSE)</f>
        <v>Vous avez déjà jeté un coup d'œil aux outils CSC et ACV et vous voulez en savoir plus ?</v>
      </c>
    </row>
    <row r="30" spans="2:2" s="72" customFormat="1" ht="63.75" customHeight="1">
      <c r="B30" s="106" t="str">
        <f>VLOOKUP("Toolbox_Tool3_Description",Hidden_Translations!$B$11:$J$1040,Hidden_Translations!$C$8,FALSE)</f>
        <v>Cet outil permet une analyse structurée des changements apportés aux modèles de chaîne d'approvisionnement en froid précédemment analysés dans les outils CSC et ACV. Il est basé sur une approche d'évaluation multicritères à travers divers critères liés à la consommation d'énergie, à la qualité des aliments et aux impacts environnementaux et montre l'impact des changements en particulier des critères d'entrée.</v>
      </c>
    </row>
  </sheetData>
  <sheetProtection sheet="1" selectLockedCells="1"/>
  <pageMargins left="0.7" right="0.7" top="0.78740157499999996" bottom="0.78740157499999996"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theme="4"/>
  </sheetPr>
  <dimension ref="B2:B315"/>
  <sheetViews>
    <sheetView zoomScaleNormal="100" workbookViewId="0">
      <selection activeCell="B6" sqref="B6"/>
    </sheetView>
  </sheetViews>
  <sheetFormatPr baseColWidth="10" defaultColWidth="11" defaultRowHeight="15"/>
  <cols>
    <col min="1" max="1" width="3.625" style="9" customWidth="1"/>
    <col min="2" max="2" width="100.625" style="9" customWidth="1"/>
    <col min="3" max="16384" width="11" style="9"/>
  </cols>
  <sheetData>
    <row r="2" spans="2:2" ht="20.100000000000001" customHeight="1">
      <c r="B2" s="33" t="str">
        <f>VLOOKUP("General_Header",Hidden_Translations!$B$11:$J$1040,Hidden_Translations!$C$8,FALSE)</f>
        <v>Améliorer l'efficacité énergétique de la chaîne du froid (ICCEE)</v>
      </c>
    </row>
    <row r="4" spans="2:2" ht="18.75">
      <c r="B4" s="3" t="str">
        <f>VLOOKUP("Factsheets_Header",Hidden_Translations!$B$11:$J$1040,Hidden_Translations!$C$8,FALSE)</f>
        <v xml:space="preserve">#0 : Orientation : Fiches d'information sur les MEE </v>
      </c>
    </row>
    <row r="5" spans="2:2" ht="15" customHeight="1">
      <c r="B5" s="87"/>
    </row>
    <row r="6" spans="2:2" ht="45" customHeight="1">
      <c r="B6" s="84" t="str">
        <f>VLOOKUP("Factsheets_Text1",Hidden_Translations!$B$11:$J$1040,Hidden_Translations!$C$8,FALSE)</f>
        <v>Les acteurs de la chaîne du froid mettent actuellement en œuvre des actions de lutte contre le réchauffement climatique axées sur deux objectifs principaux : (i) la réduction des rejets directs de fluorocarbures dans l'atmosphère, principalement dus aux fuites, et (ii) l'amélioration de l'efficacité énergétique pour réduire la consommation d'énergie primaire.</v>
      </c>
    </row>
    <row r="7" spans="2:2" ht="31.5" customHeight="1">
      <c r="B7" s="84" t="str">
        <f>VLOOKUP("Factsheets_Text3",Hidden_Translations!$B$11:$J$1040,Hidden_Translations!$C$8,FALSE)</f>
        <v>Les mesures d'efficacité énergétique (MEE) ont un fort potentiel pour apporter des avantages économiques, environnementaux et sociaux notables, ainsi que des économies d'énergie.</v>
      </c>
    </row>
    <row r="8" spans="2:2" ht="15" customHeight="1">
      <c r="B8" s="77"/>
    </row>
    <row r="9" spans="2:2" ht="45" customHeight="1">
      <c r="B9" s="84" t="str">
        <f>VLOOKUP("Factsheets_Text4",Hidden_Translations!$B$11:$J$1040,Hidden_Translations!$C$8,FALSE)</f>
        <v xml:space="preserve"> Les MEE pertinentes pour les chaînes du froid ont été regroupées en 10 catégories : technologies auxiliaires, bâtiments, employés, production et récupération d'énergie, symbiose industrielle, maintenance, gestion, suivi et contrôle, système de réfrigération, et transport._x000D_
_x000D_
</v>
      </c>
    </row>
    <row r="10" spans="2:2" ht="15" customHeight="1">
      <c r="B10" s="90"/>
    </row>
    <row r="11" spans="2:2" ht="31.5" customHeight="1">
      <c r="B11" s="90" t="str">
        <f>VLOOKUP("Factsheets_Text5",Hidden_Translations!$B$11:$J$1040,Hidden_Translations!$C$8,FALSE)</f>
        <v xml:space="preserve">Chaque catégorie dispose d'une série de fiches présentant un ensemble de mesures diverses (en anglais uniquement). </v>
      </c>
    </row>
    <row r="12" spans="2:2" ht="15" customHeight="1">
      <c r="B12" s="95"/>
    </row>
    <row r="13" spans="2:2" ht="15" customHeight="1">
      <c r="B13" s="163" t="str">
        <f>VLOOKUP("Factsheets_Category1",Hidden_Translations!$B$11:$J$1040,Hidden_Translations!$C$8,FALSE)</f>
        <v>Technologies auxiliaires</v>
      </c>
    </row>
    <row r="14" spans="2:2" s="109" customFormat="1" ht="15" customHeight="1">
      <c r="B14" s="121" t="str">
        <f>VLOOKUP("Factsheets_Link1",Hidden_Translations!$B$11:$J$1040,Hidden_Translations!$C$8,FALSE)</f>
        <v>Système de ventilation plus efficace pour les entrepôts frigorifiques</v>
      </c>
    </row>
    <row r="15" spans="2:2" s="109" customFormat="1" ht="15" customHeight="1">
      <c r="B15" s="122" t="str">
        <f>VLOOKUP("Factsheets_Link2",Hidden_Translations!$B$11:$J$1040,Hidden_Translations!$C$8,FALSE)</f>
        <v>Système d'éclairage plus efficace (par exemple, LED pour les entrepôts frigorifiques)</v>
      </c>
    </row>
    <row r="16" spans="2:2" s="109" customFormat="1" ht="15" customHeight="1">
      <c r="B16" s="122" t="str">
        <f>VLOOKUP("Factsheets_Link3",Hidden_Translations!$B$11:$J$1040,Hidden_Translations!$C$8,FALSE)</f>
        <v>Moteurs/filtres/pompes/systèmes d'entraînement/ générateurs de vapeur efficaces et bien dimensionnés.</v>
      </c>
    </row>
    <row r="17" spans="2:2" s="109" customFormat="1" ht="30" customHeight="1">
      <c r="B17" s="122" t="str">
        <f>VLOOKUP("Factsheets_Link4",Hidden_Translations!$B$11:$J$1040,Hidden_Translations!$C$8,FALSE)</f>
        <v>Cycle frigorifique intérieur efficace : compresseur, échangeur de chaleur, évaporateur, condenseur, vannes d'étranglement.</v>
      </c>
    </row>
    <row r="18" spans="2:2" ht="15" customHeight="1">
      <c r="B18" s="90"/>
    </row>
    <row r="19" spans="2:2" ht="15" customHeight="1">
      <c r="B19" s="163" t="str">
        <f>VLOOKUP("Factsheets_Category2",Hidden_Translations!$B$11:$J$1040,Hidden_Translations!$C$8,FALSE)</f>
        <v>Bâtiments</v>
      </c>
    </row>
    <row r="20" spans="2:2" s="109" customFormat="1" ht="49.5" customHeight="1">
      <c r="B20" s="110" t="str">
        <f>VLOOKUP("Factsheets_Link5",Hidden_Translations!$B$11:$J$1040,Hidden_Translations!$C$8,FALSE)</f>
        <v>Amélioration de l'isolation (par exemple, remplacement des vieilles fenêtres, suppression des ponts thermiques, isolation des murs/plafonds/toits/tuyauteries, réduction de l'infiltration d'air dans les pièces et/ou les aires d'exposition, réparation des trappes et des rideaux, garantie de la fermeture des portes).</v>
      </c>
    </row>
    <row r="21" spans="2:2" s="109" customFormat="1" ht="15" customHeight="1">
      <c r="B21" s="110" t="str">
        <f>VLOOKUP("Factsheets_Link6",Hidden_Translations!$B$11:$J$1040,Hidden_Translations!$C$8,FALSE)</f>
        <v>Entrepôt avec des compartiments séparés, avec des rayonnages à glissière automatisés.</v>
      </c>
    </row>
    <row r="22" spans="2:2" ht="15" customHeight="1">
      <c r="B22" s="90"/>
    </row>
    <row r="23" spans="2:2" s="8" customFormat="1" ht="15" customHeight="1">
      <c r="B23" s="163" t="str">
        <f>VLOOKUP("Factsheets_Category3",Hidden_Translations!$B$11:$J$1040,Hidden_Translations!$C$8,FALSE)</f>
        <v>Production/récupération d'énergie</v>
      </c>
    </row>
    <row r="24" spans="2:2" s="109" customFormat="1" ht="15" customHeight="1">
      <c r="B24" s="110" t="str">
        <f>VLOOKUP("Factsheets_Link7",Hidden_Translations!$B$11:$J$1040,Hidden_Translations!$C$8,FALSE)</f>
        <v>Récupération de la chaleur résiduelle (par exemple, refroidisseur à absorption)</v>
      </c>
    </row>
    <row r="25" spans="2:2" s="109" customFormat="1" ht="15" customHeight="1">
      <c r="B25" s="110" t="str">
        <f>VLOOKUP("Factsheets_Link8",Hidden_Translations!$B$11:$J$1040,Hidden_Translations!$C$8,FALSE)</f>
        <v>Énergie renouvelable pour l'énergie électrique et thermique (par ex., PV, ST, HP, refroidissement solaire)</v>
      </c>
    </row>
    <row r="26" spans="2:2" s="109" customFormat="1" ht="15" customHeight="1">
      <c r="B26" s="110" t="str">
        <f>VLOOKUP("Factsheets_Link9",Hidden_Translations!$B$11:$J$1040,Hidden_Translations!$C$8,FALSE)</f>
        <v>Système de stockage de l'énergie</v>
      </c>
    </row>
    <row r="27" spans="2:2" ht="15" customHeight="1">
      <c r="B27" s="90"/>
    </row>
    <row r="28" spans="2:2" ht="15" customHeight="1">
      <c r="B28" s="163" t="str">
        <f>VLOOKUP("Factsheets_Category4",Hidden_Translations!$B$11:$J$1040,Hidden_Translations!$C$8,FALSE)</f>
        <v>Employés</v>
      </c>
    </row>
    <row r="29" spans="2:2" s="109" customFormat="1" ht="30" customHeight="1">
      <c r="B29" s="110" t="str">
        <f>VLOOKUP("Factsheets_Link10",Hidden_Translations!$B$11:$J$1040,Hidden_Translations!$C$8,FALSE)</f>
        <v>Amélioration de la sensibilisation des employés, engagement actif, formation et éducation des opérateurs et des conducteurs.</v>
      </c>
    </row>
    <row r="30" spans="2:2" ht="15" customHeight="1">
      <c r="B30" s="90"/>
    </row>
    <row r="31" spans="2:2" ht="15" customHeight="1">
      <c r="B31" s="163" t="str">
        <f>VLOOKUP("Factsheets_Category5",Hidden_Translations!$B$11:$J$1040,Hidden_Translations!$C$8,FALSE)</f>
        <v>Maintenance</v>
      </c>
    </row>
    <row r="32" spans="2:2" s="109" customFormat="1" ht="15" customHeight="1">
      <c r="B32" s="110" t="str">
        <f>VLOOKUP("Factsheets_Link11",Hidden_Translations!$B$11:$J$1040,Hidden_Translations!$C$8,FALSE)</f>
        <v>Nettoyage régulier des condenseurs et des serpentins d'évaporateur.</v>
      </c>
    </row>
    <row r="33" spans="2:2" s="109" customFormat="1" ht="15" customHeight="1">
      <c r="B33" s="110" t="str">
        <f>VLOOKUP("Factsheets_Link12",Hidden_Translations!$B$11:$J$1040,Hidden_Translations!$C$8,FALSE)</f>
        <v>Minimisation des fuites d'air comprimé</v>
      </c>
    </row>
    <row r="34" spans="2:2" s="109" customFormat="1" ht="15" customHeight="1">
      <c r="B34" s="110" t="str">
        <f>VLOOKUP("Factsheets_Link13",Hidden_Translations!$B$11:$J$1040,Hidden_Translations!$C$8,FALSE)</f>
        <v>Révision/optimisation du système de distribution du froid</v>
      </c>
    </row>
    <row r="35" spans="2:2" ht="15" customHeight="1">
      <c r="B35" s="90"/>
    </row>
    <row r="36" spans="2:2" ht="15" customHeight="1">
      <c r="B36" s="163" t="str">
        <f>VLOOKUP("Factsheets_Category6",Hidden_Translations!$B$11:$J$1040,Hidden_Translations!$C$8,FALSE)</f>
        <v>Gestion</v>
      </c>
    </row>
    <row r="37" spans="2:2" s="109" customFormat="1" ht="15" customHeight="1">
      <c r="B37" s="110" t="str">
        <f>VLOOKUP("Factsheets_Link14",Hidden_Translations!$B$11:$J$1040,Hidden_Translations!$C$8,FALSE)</f>
        <v>SME, audit énergétique, exploitation des repères énergétiques</v>
      </c>
    </row>
    <row r="38" spans="2:2" s="109" customFormat="1" ht="15" customHeight="1">
      <c r="B38" s="110" t="str">
        <f>VLOOKUP("Factsheets_Link15",Hidden_Translations!$B$11:$J$1040,Hidden_Translations!$C$8,FALSE)</f>
        <v>Réglage de la plage de température de refroidissement à la limite supérieure, ajustement des températures de refroidissement</v>
      </c>
    </row>
    <row r="39" spans="2:2" ht="15" customHeight="1">
      <c r="B39" s="90"/>
    </row>
    <row r="40" spans="2:2" ht="15" customHeight="1">
      <c r="B40" s="163" t="str">
        <f>VLOOKUP("Factsheets_Category7",Hidden_Translations!$B$11:$J$1040,Hidden_Translations!$C$8,FALSE)</f>
        <v>Surveillance et contrôle</v>
      </c>
    </row>
    <row r="41" spans="2:2" s="109" customFormat="1" ht="15" customHeight="1">
      <c r="B41" s="110" t="str">
        <f>VLOOKUP("Factsheets_Link16",Hidden_Translations!$B$11:$J$1040,Hidden_Translations!$C$8,FALSE)</f>
        <v>Visualisation des IPE, système de surveillance en temps réel, traçage automatisé</v>
      </c>
    </row>
    <row r="42" spans="2:2" s="109" customFormat="1" ht="15" customHeight="1">
      <c r="B42" s="110" t="str">
        <f>VLOOKUP("Factsheets_Link17",Hidden_Translations!$B$11:$J$1040,Hidden_Translations!$C$8,FALSE)</f>
        <v>Utilisation de systèmes de chauffage intelligents/ système de contrôle automatique/ intelligent</v>
      </c>
    </row>
    <row r="43" spans="2:2" ht="15" customHeight="1">
      <c r="B43" s="90"/>
    </row>
    <row r="44" spans="2:2" ht="15" customHeight="1">
      <c r="B44" s="163" t="str">
        <f>VLOOKUP("Factsheets_Category8",Hidden_Translations!$B$11:$J$1040,Hidden_Translations!$C$8,FALSE)</f>
        <v>Systèmes de réfrigération</v>
      </c>
    </row>
    <row r="45" spans="2:2" s="109" customFormat="1" ht="15" customHeight="1">
      <c r="B45" s="110" t="str">
        <f>VLOOKUP("Factsheets_Link18",Hidden_Translations!$B$11:$J$1040,Hidden_Translations!$C$8,FALSE)</f>
        <v>Systèmes de refroidissement moins surdimensionnés</v>
      </c>
    </row>
    <row r="46" spans="2:2" s="109" customFormat="1" ht="30" customHeight="1">
      <c r="B46" s="110" t="str">
        <f>VLOOKUP("Factsheets_Link19",Hidden_Translations!$B$11:$J$1040,Hidden_Translations!$C$8,FALSE)</f>
        <v>Technologie de réfrigération alternative, conception et réfrigérant, modernisation des systèmes d'affichage de réfrigération, vitrines fermées</v>
      </c>
    </row>
    <row r="47" spans="2:2" s="109" customFormat="1" ht="15" customHeight="1">
      <c r="B47" s="110" t="str">
        <f>VLOOKUP("Factsheets_Link20",Hidden_Translations!$B$11:$J$1040,Hidden_Translations!$C$8,FALSE)</f>
        <v>Cycle frigorifique (par exemple, un, deux étages, refroidisseur intermédiaire, etc.)</v>
      </c>
    </row>
    <row r="48" spans="2:2" s="109" customFormat="1" ht="15" customHeight="1">
      <c r="B48" s="110" t="str">
        <f>VLOOKUP("Factsheets_Link21",Hidden_Translations!$B$11:$J$1040,Hidden_Translations!$C$8,FALSE)</f>
        <v>Conception et utilisation du free cooling</v>
      </c>
    </row>
    <row r="49" spans="2:2" s="109" customFormat="1" ht="30" customHeight="1">
      <c r="B49" s="110" t="str">
        <f>VLOOKUP("Factsheets_Link22",Hidden_Translations!$B$11:$J$1040,Hidden_Translations!$C$8,FALSE)</f>
        <v>Technologies de réfrigération alternatives : par exemple, systèmes de refroidissement solaire, refroidisseurs thermiques, pompes à chaleur.</v>
      </c>
    </row>
    <row r="50" spans="2:2" s="109" customFormat="1" ht="15" customHeight="1">
      <c r="B50" s="110" t="str">
        <f>VLOOKUP("Factsheets_Link23",Hidden_Translations!$B$11:$J$1040,Hidden_Translations!$C$8,FALSE)</f>
        <v>Rétrofit du système de réfrigération R22 par un système centralisé à l'ammoniac (NH3)</v>
      </c>
    </row>
    <row r="51" spans="2:2" ht="15" customHeight="1">
      <c r="B51" s="90"/>
    </row>
    <row r="52" spans="2:2" ht="15" customHeight="1">
      <c r="B52" s="163" t="str">
        <f>VLOOKUP("Factsheets_Category9",Hidden_Translations!$B$11:$J$1040,Hidden_Translations!$C$8,FALSE)</f>
        <v>Transport</v>
      </c>
    </row>
    <row r="53" spans="2:2" s="109" customFormat="1" ht="15" customHeight="1">
      <c r="B53" s="110" t="str">
        <f>VLOOKUP("Factsheets_Link24",Hidden_Translations!$B$11:$J$1040,Hidden_Translations!$C$8,FALSE)</f>
        <v>Amélioration de l'isolation des camions (par exemple, rideau d'air)</v>
      </c>
    </row>
    <row r="54" spans="2:2" s="109" customFormat="1" ht="30" customHeight="1">
      <c r="B54" s="110" t="str">
        <f>VLOOKUP("Factsheets_Link25",Hidden_Translations!$B$11:$J$1040,Hidden_Translations!$C$8,FALSE)</f>
        <v>Surveillance de la consommation de carburant des chauffeurs et formation des chauffeurs à la réduction de la consommation de carburant.</v>
      </c>
    </row>
    <row r="55" spans="2:2" s="109" customFormat="1" ht="15" customHeight="1">
      <c r="B55" s="110" t="str">
        <f>VLOOKUP("Factsheets_Link26",Hidden_Translations!$B$11:$J$1040,Hidden_Translations!$C$8,FALSE)</f>
        <v>Optimisation des itinéraires (par exemple, réduction des allers-retours à vide), transfert modal.</v>
      </c>
    </row>
    <row r="56" spans="2:2" s="109" customFormat="1" ht="15" customHeight="1">
      <c r="B56" s="110" t="str">
        <f>VLOOKUP("Factsheets_Link27",Hidden_Translations!$B$11:$J$1040,Hidden_Translations!$C$8,FALSE)</f>
        <v>Moyens de transport alternatifs (par exemple, unités frigorifiques portables pour le transport de lots isolés).</v>
      </c>
    </row>
    <row r="57" spans="2:2" ht="15" customHeight="1">
      <c r="B57" s="90"/>
    </row>
    <row r="58" spans="2:2" ht="15" customHeight="1">
      <c r="B58" s="163" t="str">
        <f>VLOOKUP("Factsheets_Category10",Hidden_Translations!$B$11:$J$1040,Hidden_Translations!$C$8,FALSE)</f>
        <v>Symbiose industrielle</v>
      </c>
    </row>
    <row r="59" spans="2:2" s="109" customFormat="1" ht="15" customHeight="1">
      <c r="B59" s="110" t="str">
        <f>VLOOKUP("Factsheets_Link28",Hidden_Translations!$B$11:$J$1040,Hidden_Translations!$C$8,FALSE)</f>
        <v>Échanges de sous-produits</v>
      </c>
    </row>
    <row r="60" spans="2:2" s="109" customFormat="1" ht="30" customHeight="1">
      <c r="B60" s="110" t="str">
        <f>VLOOKUP("Factsheets_Link29",Hidden_Translations!$B$11:$J$1040,Hidden_Translations!$C$8,FALSE)</f>
        <v>Partage d'infrastructures, de matériels ou d'accès à des services (par exemple, traitement de l'énergie ou des déchets, biogaz).</v>
      </c>
    </row>
    <row r="61" spans="2:2" s="109" customFormat="1" ht="30" customHeight="1">
      <c r="B61" s="110" t="str">
        <f>VLOOKUP("Factsheets_Link30",Hidden_Translations!$B$11:$J$1040,Hidden_Translations!$C$8,FALSE)</f>
        <v>Coopération sur des questions d'intérêt commun (par exemple, planification d'urgence, formation ou planification de la durabilité).</v>
      </c>
    </row>
    <row r="62" spans="2:2">
      <c r="B62" s="111"/>
    </row>
    <row r="63" spans="2:2">
      <c r="B63" s="111"/>
    </row>
    <row r="64" spans="2:2">
      <c r="B64" s="111"/>
    </row>
    <row r="65" spans="2:2">
      <c r="B65" s="111"/>
    </row>
    <row r="66" spans="2:2">
      <c r="B66" s="111"/>
    </row>
    <row r="67" spans="2:2">
      <c r="B67" s="111"/>
    </row>
    <row r="68" spans="2:2">
      <c r="B68" s="111"/>
    </row>
    <row r="69" spans="2:2">
      <c r="B69" s="111"/>
    </row>
    <row r="70" spans="2:2">
      <c r="B70" s="111"/>
    </row>
    <row r="71" spans="2:2">
      <c r="B71" s="111"/>
    </row>
    <row r="72" spans="2:2">
      <c r="B72" s="111"/>
    </row>
    <row r="73" spans="2:2">
      <c r="B73" s="111"/>
    </row>
    <row r="74" spans="2:2">
      <c r="B74" s="111"/>
    </row>
    <row r="75" spans="2:2">
      <c r="B75" s="111"/>
    </row>
    <row r="76" spans="2:2">
      <c r="B76" s="111"/>
    </row>
    <row r="77" spans="2:2">
      <c r="B77" s="111"/>
    </row>
    <row r="78" spans="2:2">
      <c r="B78" s="111"/>
    </row>
    <row r="79" spans="2:2">
      <c r="B79" s="111"/>
    </row>
    <row r="80" spans="2:2">
      <c r="B80" s="111"/>
    </row>
    <row r="81" spans="2:2">
      <c r="B81" s="111"/>
    </row>
    <row r="82" spans="2:2">
      <c r="B82" s="112"/>
    </row>
    <row r="83" spans="2:2">
      <c r="B83" s="112"/>
    </row>
    <row r="84" spans="2:2">
      <c r="B84" s="112"/>
    </row>
    <row r="85" spans="2:2">
      <c r="B85" s="112"/>
    </row>
    <row r="86" spans="2:2">
      <c r="B86" s="112"/>
    </row>
    <row r="87" spans="2:2">
      <c r="B87" s="112"/>
    </row>
    <row r="88" spans="2:2">
      <c r="B88" s="112"/>
    </row>
    <row r="89" spans="2:2">
      <c r="B89" s="112"/>
    </row>
    <row r="90" spans="2:2">
      <c r="B90" s="112"/>
    </row>
    <row r="91" spans="2:2">
      <c r="B91" s="112"/>
    </row>
    <row r="92" spans="2:2">
      <c r="B92" s="112"/>
    </row>
    <row r="93" spans="2:2">
      <c r="B93" s="86"/>
    </row>
    <row r="94" spans="2:2">
      <c r="B94" s="86"/>
    </row>
    <row r="95" spans="2:2">
      <c r="B95" s="86"/>
    </row>
    <row r="96" spans="2:2">
      <c r="B96" s="86"/>
    </row>
    <row r="97" spans="2:2">
      <c r="B97" s="86"/>
    </row>
    <row r="98" spans="2:2">
      <c r="B98" s="86"/>
    </row>
    <row r="99" spans="2:2">
      <c r="B99" s="86"/>
    </row>
    <row r="100" spans="2:2">
      <c r="B100" s="86"/>
    </row>
    <row r="101" spans="2:2">
      <c r="B101" s="86"/>
    </row>
    <row r="102" spans="2:2">
      <c r="B102" s="86"/>
    </row>
    <row r="103" spans="2:2">
      <c r="B103" s="86"/>
    </row>
    <row r="104" spans="2:2">
      <c r="B104" s="86"/>
    </row>
    <row r="105" spans="2:2">
      <c r="B105" s="86"/>
    </row>
    <row r="106" spans="2:2">
      <c r="B106" s="86"/>
    </row>
    <row r="107" spans="2:2">
      <c r="B107" s="86"/>
    </row>
    <row r="108" spans="2:2">
      <c r="B108" s="86"/>
    </row>
    <row r="109" spans="2:2">
      <c r="B109" s="86"/>
    </row>
    <row r="110" spans="2:2">
      <c r="B110" s="86"/>
    </row>
    <row r="111" spans="2:2">
      <c r="B111" s="86"/>
    </row>
    <row r="112" spans="2:2">
      <c r="B112" s="86"/>
    </row>
    <row r="113" spans="2:2">
      <c r="B113" s="86"/>
    </row>
    <row r="114" spans="2:2">
      <c r="B114" s="86"/>
    </row>
    <row r="115" spans="2:2">
      <c r="B115" s="86"/>
    </row>
    <row r="116" spans="2:2">
      <c r="B116" s="86"/>
    </row>
    <row r="117" spans="2:2">
      <c r="B117" s="86"/>
    </row>
    <row r="118" spans="2:2">
      <c r="B118" s="86"/>
    </row>
    <row r="119" spans="2:2">
      <c r="B119" s="86"/>
    </row>
    <row r="120" spans="2:2">
      <c r="B120" s="86"/>
    </row>
    <row r="121" spans="2:2">
      <c r="B121" s="86"/>
    </row>
    <row r="122" spans="2:2">
      <c r="B122" s="86"/>
    </row>
    <row r="123" spans="2:2">
      <c r="B123" s="86"/>
    </row>
    <row r="124" spans="2:2">
      <c r="B124" s="86"/>
    </row>
    <row r="125" spans="2:2">
      <c r="B125" s="86"/>
    </row>
    <row r="126" spans="2:2">
      <c r="B126" s="86"/>
    </row>
    <row r="127" spans="2:2">
      <c r="B127" s="86"/>
    </row>
    <row r="128" spans="2:2">
      <c r="B128" s="86"/>
    </row>
    <row r="129" spans="2:2">
      <c r="B129" s="86"/>
    </row>
    <row r="130" spans="2:2">
      <c r="B130" s="86"/>
    </row>
    <row r="131" spans="2:2">
      <c r="B131" s="86"/>
    </row>
    <row r="132" spans="2:2">
      <c r="B132" s="86"/>
    </row>
    <row r="133" spans="2:2">
      <c r="B133" s="86"/>
    </row>
    <row r="134" spans="2:2">
      <c r="B134" s="86"/>
    </row>
    <row r="135" spans="2:2">
      <c r="B135" s="86"/>
    </row>
    <row r="136" spans="2:2">
      <c r="B136" s="86"/>
    </row>
    <row r="137" spans="2:2">
      <c r="B137" s="86"/>
    </row>
    <row r="138" spans="2:2">
      <c r="B138" s="86"/>
    </row>
    <row r="139" spans="2:2">
      <c r="B139" s="86"/>
    </row>
    <row r="140" spans="2:2">
      <c r="B140" s="86"/>
    </row>
    <row r="141" spans="2:2">
      <c r="B141" s="86"/>
    </row>
    <row r="142" spans="2:2">
      <c r="B142" s="86"/>
    </row>
    <row r="143" spans="2:2">
      <c r="B143" s="86"/>
    </row>
    <row r="144" spans="2:2">
      <c r="B144" s="86"/>
    </row>
    <row r="145" spans="2:2">
      <c r="B145" s="86"/>
    </row>
    <row r="146" spans="2:2">
      <c r="B146" s="86"/>
    </row>
    <row r="147" spans="2:2">
      <c r="B147" s="86"/>
    </row>
    <row r="148" spans="2:2">
      <c r="B148" s="86"/>
    </row>
    <row r="149" spans="2:2">
      <c r="B149" s="86"/>
    </row>
    <row r="150" spans="2:2">
      <c r="B150" s="86"/>
    </row>
    <row r="151" spans="2:2">
      <c r="B151" s="86"/>
    </row>
    <row r="152" spans="2:2">
      <c r="B152" s="86"/>
    </row>
    <row r="153" spans="2:2">
      <c r="B153" s="86"/>
    </row>
    <row r="154" spans="2:2">
      <c r="B154" s="86"/>
    </row>
    <row r="155" spans="2:2">
      <c r="B155" s="86"/>
    </row>
    <row r="156" spans="2:2">
      <c r="B156" s="86"/>
    </row>
    <row r="157" spans="2:2">
      <c r="B157" s="86"/>
    </row>
    <row r="158" spans="2:2">
      <c r="B158" s="86"/>
    </row>
    <row r="159" spans="2:2">
      <c r="B159" s="86"/>
    </row>
    <row r="160" spans="2:2">
      <c r="B160" s="86"/>
    </row>
    <row r="161" spans="2:2">
      <c r="B161" s="86"/>
    </row>
    <row r="162" spans="2:2">
      <c r="B162" s="86"/>
    </row>
    <row r="163" spans="2:2">
      <c r="B163" s="86"/>
    </row>
    <row r="164" spans="2:2">
      <c r="B164" s="86"/>
    </row>
    <row r="165" spans="2:2">
      <c r="B165" s="86"/>
    </row>
    <row r="166" spans="2:2">
      <c r="B166" s="86"/>
    </row>
    <row r="167" spans="2:2">
      <c r="B167" s="86"/>
    </row>
    <row r="168" spans="2:2">
      <c r="B168" s="27"/>
    </row>
    <row r="169" spans="2:2">
      <c r="B169" s="27"/>
    </row>
    <row r="170" spans="2:2">
      <c r="B170" s="27"/>
    </row>
    <row r="171" spans="2:2">
      <c r="B171" s="27"/>
    </row>
    <row r="172" spans="2:2">
      <c r="B172" s="27"/>
    </row>
    <row r="173" spans="2:2">
      <c r="B173" s="27"/>
    </row>
    <row r="174" spans="2:2">
      <c r="B174" s="27"/>
    </row>
    <row r="175" spans="2:2">
      <c r="B175" s="27"/>
    </row>
    <row r="176" spans="2:2">
      <c r="B176" s="27"/>
    </row>
    <row r="177" spans="2:2">
      <c r="B177" s="27"/>
    </row>
    <row r="178" spans="2:2">
      <c r="B178" s="27"/>
    </row>
    <row r="179" spans="2:2">
      <c r="B179" s="27"/>
    </row>
    <row r="180" spans="2:2">
      <c r="B180" s="27"/>
    </row>
    <row r="181" spans="2:2">
      <c r="B181" s="27"/>
    </row>
    <row r="182" spans="2:2">
      <c r="B182" s="27"/>
    </row>
    <row r="183" spans="2:2">
      <c r="B183" s="27"/>
    </row>
    <row r="184" spans="2:2">
      <c r="B184" s="27"/>
    </row>
    <row r="185" spans="2:2">
      <c r="B185" s="27"/>
    </row>
    <row r="186" spans="2:2">
      <c r="B186" s="27"/>
    </row>
    <row r="187" spans="2:2">
      <c r="B187" s="27"/>
    </row>
    <row r="188" spans="2:2">
      <c r="B188" s="27"/>
    </row>
    <row r="189" spans="2:2">
      <c r="B189" s="27"/>
    </row>
    <row r="190" spans="2:2">
      <c r="B190" s="27"/>
    </row>
    <row r="191" spans="2:2">
      <c r="B191" s="27"/>
    </row>
    <row r="192" spans="2:2">
      <c r="B192" s="27"/>
    </row>
    <row r="193" spans="2:2">
      <c r="B193" s="27"/>
    </row>
    <row r="194" spans="2:2">
      <c r="B194" s="27"/>
    </row>
    <row r="195" spans="2:2">
      <c r="B195" s="27"/>
    </row>
    <row r="196" spans="2:2">
      <c r="B196" s="27"/>
    </row>
    <row r="197" spans="2:2">
      <c r="B197" s="27"/>
    </row>
    <row r="198" spans="2:2">
      <c r="B198" s="27"/>
    </row>
    <row r="199" spans="2:2">
      <c r="B199" s="27"/>
    </row>
    <row r="200" spans="2:2">
      <c r="B200" s="27"/>
    </row>
    <row r="201" spans="2:2">
      <c r="B201" s="27"/>
    </row>
    <row r="202" spans="2:2">
      <c r="B202" s="27"/>
    </row>
    <row r="203" spans="2:2">
      <c r="B203" s="27"/>
    </row>
    <row r="204" spans="2:2">
      <c r="B204" s="27"/>
    </row>
    <row r="205" spans="2:2">
      <c r="B205" s="27"/>
    </row>
    <row r="206" spans="2:2">
      <c r="B206" s="27"/>
    </row>
    <row r="207" spans="2:2">
      <c r="B207" s="27"/>
    </row>
    <row r="208" spans="2:2">
      <c r="B208" s="27"/>
    </row>
    <row r="209" spans="2:2">
      <c r="B209" s="27"/>
    </row>
    <row r="210" spans="2:2">
      <c r="B210" s="27"/>
    </row>
    <row r="211" spans="2:2">
      <c r="B211" s="27"/>
    </row>
    <row r="212" spans="2:2">
      <c r="B212" s="27"/>
    </row>
    <row r="213" spans="2:2">
      <c r="B213" s="27"/>
    </row>
    <row r="214" spans="2:2">
      <c r="B214" s="27"/>
    </row>
    <row r="215" spans="2:2">
      <c r="B215" s="27"/>
    </row>
    <row r="216" spans="2:2">
      <c r="B216" s="27"/>
    </row>
    <row r="217" spans="2:2">
      <c r="B217" s="27"/>
    </row>
    <row r="218" spans="2:2">
      <c r="B218" s="27"/>
    </row>
    <row r="219" spans="2:2">
      <c r="B219" s="27"/>
    </row>
    <row r="220" spans="2:2">
      <c r="B220" s="27"/>
    </row>
    <row r="221" spans="2:2">
      <c r="B221" s="27"/>
    </row>
    <row r="222" spans="2:2">
      <c r="B222" s="27"/>
    </row>
    <row r="223" spans="2:2">
      <c r="B223" s="27"/>
    </row>
    <row r="224" spans="2:2">
      <c r="B224" s="27"/>
    </row>
    <row r="225" spans="2:2">
      <c r="B225" s="27"/>
    </row>
    <row r="226" spans="2:2">
      <c r="B226" s="27"/>
    </row>
    <row r="227" spans="2:2">
      <c r="B227" s="27"/>
    </row>
    <row r="228" spans="2:2">
      <c r="B228" s="27"/>
    </row>
    <row r="229" spans="2:2">
      <c r="B229" s="27"/>
    </row>
    <row r="230" spans="2:2">
      <c r="B230" s="27"/>
    </row>
    <row r="231" spans="2:2">
      <c r="B231" s="27"/>
    </row>
    <row r="232" spans="2:2">
      <c r="B232" s="27"/>
    </row>
    <row r="233" spans="2:2">
      <c r="B233" s="27"/>
    </row>
    <row r="234" spans="2:2">
      <c r="B234" s="27"/>
    </row>
    <row r="235" spans="2:2">
      <c r="B235" s="27"/>
    </row>
    <row r="236" spans="2:2">
      <c r="B236" s="27"/>
    </row>
    <row r="237" spans="2:2">
      <c r="B237" s="27"/>
    </row>
    <row r="238" spans="2:2">
      <c r="B238" s="27"/>
    </row>
    <row r="239" spans="2:2">
      <c r="B239" s="27"/>
    </row>
    <row r="240" spans="2:2">
      <c r="B240" s="27"/>
    </row>
    <row r="241" spans="2:2">
      <c r="B241" s="27"/>
    </row>
    <row r="242" spans="2:2">
      <c r="B242" s="27"/>
    </row>
    <row r="243" spans="2:2">
      <c r="B243" s="27"/>
    </row>
    <row r="244" spans="2:2">
      <c r="B244" s="27"/>
    </row>
    <row r="245" spans="2:2">
      <c r="B245" s="27"/>
    </row>
    <row r="246" spans="2:2">
      <c r="B246" s="27"/>
    </row>
    <row r="247" spans="2:2">
      <c r="B247" s="27"/>
    </row>
    <row r="248" spans="2:2">
      <c r="B248" s="27"/>
    </row>
    <row r="249" spans="2:2">
      <c r="B249" s="27"/>
    </row>
    <row r="250" spans="2:2">
      <c r="B250" s="27"/>
    </row>
    <row r="251" spans="2:2">
      <c r="B251" s="27"/>
    </row>
    <row r="252" spans="2:2">
      <c r="B252" s="27"/>
    </row>
    <row r="253" spans="2:2">
      <c r="B253" s="27"/>
    </row>
    <row r="254" spans="2:2">
      <c r="B254" s="27"/>
    </row>
    <row r="255" spans="2:2">
      <c r="B255" s="27"/>
    </row>
    <row r="256" spans="2:2">
      <c r="B256" s="27"/>
    </row>
    <row r="257" spans="2:2">
      <c r="B257" s="27"/>
    </row>
    <row r="258" spans="2:2">
      <c r="B258" s="27"/>
    </row>
    <row r="259" spans="2:2">
      <c r="B259" s="27"/>
    </row>
    <row r="260" spans="2:2">
      <c r="B260" s="27"/>
    </row>
    <row r="261" spans="2:2">
      <c r="B261" s="27"/>
    </row>
    <row r="262" spans="2:2">
      <c r="B262" s="27"/>
    </row>
    <row r="263" spans="2:2">
      <c r="B263" s="27"/>
    </row>
    <row r="264" spans="2:2">
      <c r="B264" s="27"/>
    </row>
    <row r="265" spans="2:2">
      <c r="B265" s="27"/>
    </row>
    <row r="266" spans="2:2">
      <c r="B266" s="27"/>
    </row>
    <row r="267" spans="2:2">
      <c r="B267" s="27"/>
    </row>
    <row r="268" spans="2:2">
      <c r="B268" s="27"/>
    </row>
    <row r="269" spans="2:2">
      <c r="B269" s="27"/>
    </row>
    <row r="270" spans="2:2">
      <c r="B270" s="27"/>
    </row>
    <row r="271" spans="2:2">
      <c r="B271" s="27"/>
    </row>
    <row r="272" spans="2:2">
      <c r="B272" s="27"/>
    </row>
    <row r="273" spans="2:2">
      <c r="B273" s="27"/>
    </row>
    <row r="274" spans="2:2">
      <c r="B274" s="27"/>
    </row>
    <row r="275" spans="2:2">
      <c r="B275" s="27"/>
    </row>
    <row r="276" spans="2:2">
      <c r="B276" s="27"/>
    </row>
    <row r="277" spans="2:2">
      <c r="B277" s="27"/>
    </row>
    <row r="278" spans="2:2">
      <c r="B278" s="27"/>
    </row>
    <row r="279" spans="2:2">
      <c r="B279" s="27"/>
    </row>
    <row r="280" spans="2:2">
      <c r="B280" s="27"/>
    </row>
    <row r="281" spans="2:2">
      <c r="B281" s="27"/>
    </row>
    <row r="282" spans="2:2">
      <c r="B282" s="27"/>
    </row>
    <row r="283" spans="2:2">
      <c r="B283" s="27"/>
    </row>
    <row r="284" spans="2:2">
      <c r="B284" s="27"/>
    </row>
    <row r="285" spans="2:2">
      <c r="B285" s="27"/>
    </row>
    <row r="286" spans="2:2">
      <c r="B286" s="27"/>
    </row>
    <row r="287" spans="2:2">
      <c r="B287" s="27"/>
    </row>
    <row r="288" spans="2:2">
      <c r="B288" s="27"/>
    </row>
    <row r="289" spans="2:2">
      <c r="B289" s="27"/>
    </row>
    <row r="290" spans="2:2">
      <c r="B290" s="27"/>
    </row>
    <row r="291" spans="2:2">
      <c r="B291" s="27"/>
    </row>
    <row r="292" spans="2:2">
      <c r="B292" s="27"/>
    </row>
    <row r="293" spans="2:2">
      <c r="B293" s="27"/>
    </row>
    <row r="294" spans="2:2">
      <c r="B294" s="27"/>
    </row>
    <row r="295" spans="2:2">
      <c r="B295" s="27"/>
    </row>
    <row r="296" spans="2:2">
      <c r="B296" s="27"/>
    </row>
    <row r="297" spans="2:2">
      <c r="B297" s="27"/>
    </row>
    <row r="298" spans="2:2">
      <c r="B298" s="27"/>
    </row>
    <row r="299" spans="2:2">
      <c r="B299" s="27"/>
    </row>
    <row r="300" spans="2:2">
      <c r="B300" s="27"/>
    </row>
    <row r="301" spans="2:2">
      <c r="B301" s="27"/>
    </row>
    <row r="302" spans="2:2">
      <c r="B302" s="27"/>
    </row>
    <row r="303" spans="2:2">
      <c r="B303" s="27"/>
    </row>
    <row r="304" spans="2:2">
      <c r="B304" s="27"/>
    </row>
    <row r="305" spans="2:2">
      <c r="B305" s="27"/>
    </row>
    <row r="306" spans="2:2">
      <c r="B306" s="27"/>
    </row>
    <row r="307" spans="2:2">
      <c r="B307" s="27"/>
    </row>
    <row r="308" spans="2:2">
      <c r="B308" s="27"/>
    </row>
    <row r="309" spans="2:2">
      <c r="B309" s="27"/>
    </row>
    <row r="310" spans="2:2">
      <c r="B310" s="27"/>
    </row>
    <row r="311" spans="2:2">
      <c r="B311" s="27"/>
    </row>
    <row r="312" spans="2:2">
      <c r="B312" s="27"/>
    </row>
    <row r="313" spans="2:2">
      <c r="B313" s="27"/>
    </row>
    <row r="314" spans="2:2">
      <c r="B314" s="27"/>
    </row>
    <row r="315" spans="2:2">
      <c r="B315" s="27"/>
    </row>
  </sheetData>
  <sheetProtection sheet="1" objects="1" scenarios="1"/>
  <conditionalFormatting sqref="B14 B16:B17 B24:B26 B29 B32:B34 B37:B38 B41:B42 B45:B50 B53:B56 B59:B61">
    <cfRule type="expression" dxfId="2" priority="19">
      <formula>MOD(ROW(),2)=0</formula>
    </cfRule>
  </conditionalFormatting>
  <conditionalFormatting sqref="B15">
    <cfRule type="expression" dxfId="1" priority="2">
      <formula>MOD(ROW(),2)=0</formula>
    </cfRule>
  </conditionalFormatting>
  <conditionalFormatting sqref="B20:B21">
    <cfRule type="expression" dxfId="0" priority="1">
      <formula>MOD(ROW(),2)=0</formula>
    </cfRule>
  </conditionalFormatting>
  <hyperlinks>
    <hyperlink ref="B15" r:id="rId1" display="More efficient lighting system (e.g. LEDs for cold warehouses)" xr:uid="{00000000-0004-0000-0200-000000000000}"/>
    <hyperlink ref="B16" r:id="rId2" display="Efficient motors/filter/pumps/drive systems/ steam generator with the appropriate sizing" xr:uid="{00000000-0004-0000-0200-000001000000}"/>
    <hyperlink ref="B17" r:id="rId3" display="Efficient inside refrigerant cycle: compressor, heat exchanger: evaporator, condenser, throttle valves" xr:uid="{00000000-0004-0000-0200-000002000000}"/>
    <hyperlink ref="B20" r:id="rId4" display="Improved insulation (e.g., replacement of old windows, removal of thermal bridges, insulation of walls/ceilings/roofs/pipework, reduction of air infiltration of rooms and/or display area, repairing door deals and curtains, ensuring that door can be closed" xr:uid="{00000000-0004-0000-0200-000003000000}"/>
    <hyperlink ref="B21" r:id="rId5" display="Warehouse with separated compartments, with automated glide racks" xr:uid="{00000000-0004-0000-0200-000004000000}"/>
    <hyperlink ref="B24" r:id="rId6" display="Waste heat recovery (e.g., absorption chiller)" xr:uid="{00000000-0004-0000-0200-000005000000}"/>
    <hyperlink ref="B25" r:id="rId7" display="Renewable energy for electrical and thermal energy (e.g., PV, ST, HP, solar cooling)" xr:uid="{00000000-0004-0000-0200-000006000000}"/>
    <hyperlink ref="B26" r:id="rId8" display="Energy storage system" xr:uid="{00000000-0004-0000-0200-000007000000}"/>
    <hyperlink ref="B29" r:id="rId9" display="Improved employees’ awareness, active engagement, training and education of operators and drivers" xr:uid="{00000000-0004-0000-0200-000008000000}"/>
    <hyperlink ref="B32" r:id="rId10" display="Regular cleaning of condensers and evaporator coils" xr:uid="{00000000-0004-0000-0200-000009000000}"/>
    <hyperlink ref="B33" r:id="rId11" display="Minimization of compressed air leakages" xr:uid="{00000000-0004-0000-0200-00000A000000}"/>
    <hyperlink ref="B34" r:id="rId12" display="Review/ optimisation of the cooling distribution system" xr:uid="{00000000-0004-0000-0200-00000B000000}"/>
    <hyperlink ref="B37" r:id="rId13" display="EMS, energy audit, exploitation of energy benchmarks" xr:uid="{00000000-0004-0000-0200-00000C000000}"/>
    <hyperlink ref="B38" r:id="rId14" display="Set temperature range for cooling to upper limit, adjustment of cooling temperatures" xr:uid="{00000000-0004-0000-0200-00000D000000}"/>
    <hyperlink ref="B41" r:id="rId15" display="Visualization of EnPis, real-time monitoring system, automated tracing" xr:uid="{00000000-0004-0000-0200-00000E000000}"/>
    <hyperlink ref="B42" r:id="rId16" display="Use of smart heating systems/ automatic/ intelligent control system" xr:uid="{00000000-0004-0000-0200-00000F000000}"/>
    <hyperlink ref="B45" r:id="rId17" display="Less oversized cooling systems" xr:uid="{00000000-0004-0000-0200-000010000000}"/>
    <hyperlink ref="B46" r:id="rId18" display="Alternative refrigeration technology, design and refrigerant, retrofitting refrigeration display systems, closed display cabinets" xr:uid="{00000000-0004-0000-0200-000011000000}"/>
    <hyperlink ref="B47" r:id="rId19" display="Refrigerant cycle (e.g., one, two stage, intercooler etc.)" xr:uid="{00000000-0004-0000-0200-000012000000}"/>
    <hyperlink ref="B48" r:id="rId20" display="Design and usage of free cooling" xr:uid="{00000000-0004-0000-0200-000013000000}"/>
    <hyperlink ref="B49" r:id="rId21" display="Alternative refrigeration technologies: e.g., solar cooling systems, thermal chillers, heat pumps" xr:uid="{00000000-0004-0000-0200-000014000000}"/>
    <hyperlink ref="B50" r:id="rId22" display="Retrofit of R22 refrigeration system by centralized ammonia (NH3) system" xr:uid="{00000000-0004-0000-0200-000015000000}"/>
    <hyperlink ref="B53" r:id="rId23" display="Improved insulation of trucks (e.g., air curtain)" xr:uid="{00000000-0004-0000-0200-000016000000}"/>
    <hyperlink ref="B54" r:id="rId24" display="Fuel monitoring for drivers and training drivers for fuel consumption reduction" xr:uid="{00000000-0004-0000-0200-000017000000}"/>
    <hyperlink ref="B55" r:id="rId25" display="Optimised travel routes (e.g., reduction of empty return trips), modal shift" xr:uid="{00000000-0004-0000-0200-000018000000}"/>
    <hyperlink ref="B56" r:id="rId26" display="Alternate means of transport (e.g. portable refrigerated units for LTL)" xr:uid="{00000000-0004-0000-0200-000019000000}"/>
    <hyperlink ref="B59" r:id="rId27" display="By-product exchanges" xr:uid="{00000000-0004-0000-0200-00001A000000}"/>
    <hyperlink ref="B60" r:id="rId28" display="Sharing of infrastructures, utilities or access to services (e.g., energy or waste treatment, biogas)" xr:uid="{00000000-0004-0000-0200-00001B000000}"/>
    <hyperlink ref="B61" r:id="rId29" display="Cooperation on issues of common interest (e.g., emergency planning, training or sustainability planning)" xr:uid="{00000000-0004-0000-0200-00001C000000}"/>
    <hyperlink ref="B14" r:id="rId30" display="More efficient ventilation system for cold warehouses" xr:uid="{00000000-0004-0000-0200-00001D000000}"/>
  </hyperlinks>
  <pageMargins left="0.7" right="0.7" top="0.78740157499999996" bottom="0.78740157499999996" header="0.3" footer="0.3"/>
  <pageSetup paperSize="9" scale="56" orientation="portrait" r:id="rId31"/>
  <rowBreaks count="1" manualBreakCount="1">
    <brk id="30" max="5" man="1"/>
  </rowBreaks>
  <ignoredErrors>
    <ignoredError sqref="B15:B17" unlockedFormula="1"/>
  </ignoredErrors>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theme="4"/>
  </sheetPr>
  <dimension ref="A2:H67"/>
  <sheetViews>
    <sheetView zoomScaleNormal="100" workbookViewId="0">
      <selection activeCell="I9" sqref="I9"/>
    </sheetView>
  </sheetViews>
  <sheetFormatPr baseColWidth="10" defaultColWidth="11" defaultRowHeight="15"/>
  <cols>
    <col min="1" max="1" width="3.625" style="9" customWidth="1"/>
    <col min="2" max="2" width="15.625" style="32" customWidth="1"/>
    <col min="3" max="3" width="20.625" style="9" customWidth="1"/>
    <col min="4" max="4" width="40.625" style="9" customWidth="1"/>
    <col min="5" max="5" width="20.625" style="9" customWidth="1"/>
    <col min="6" max="6" width="40.875" style="9" customWidth="1"/>
    <col min="7" max="7" width="3.625" style="9" customWidth="1"/>
    <col min="8" max="8" width="11" style="9" customWidth="1"/>
    <col min="9" max="9" width="29.375" style="9" customWidth="1"/>
    <col min="10" max="16382" width="11" style="9" customWidth="1"/>
    <col min="16383" max="16384" width="11" style="9"/>
  </cols>
  <sheetData>
    <row r="2" spans="1:8" ht="18.75">
      <c r="B2" s="33" t="str">
        <f>VLOOKUP("General_Header",Hidden_Translations!$B$11:$J$1040,Hidden_Translations!$C$8,FALSE)</f>
        <v>Améliorer l'efficacité énergétique de la chaîne du froid (ICCEE)</v>
      </c>
      <c r="C2" s="22"/>
      <c r="D2" s="23"/>
      <c r="E2" s="23"/>
      <c r="F2" s="22"/>
      <c r="G2" s="24"/>
    </row>
    <row r="4" spans="1:8" ht="18.75">
      <c r="B4" s="34" t="str">
        <f>VLOOKUP("Programme_Header",Hidden_Translations!$B$11:$J$1040,Hidden_Translations!$C$8,FALSE)</f>
        <v>#Orientation : Programmes de soutien</v>
      </c>
      <c r="C4" s="25"/>
      <c r="D4" s="25"/>
      <c r="E4" s="25"/>
      <c r="F4" s="25"/>
      <c r="G4" s="24"/>
    </row>
    <row r="5" spans="1:8" ht="15" customHeight="1">
      <c r="B5" s="35"/>
      <c r="C5" s="26"/>
      <c r="D5" s="26"/>
      <c r="E5" s="27"/>
      <c r="F5" s="24"/>
      <c r="G5" s="24"/>
    </row>
    <row r="6" spans="1:8" ht="45" customHeight="1">
      <c r="B6" s="202" t="str">
        <f>VLOOKUP("Programme_Header_Text",Hidden_Translations!$B$11:$J$1040,Hidden_Translations!$C$8,FALSE)</f>
        <v>Vous trouverez ci-dessous un aperçu des programmes de soutien nationaux concernant l'efficacité énergétique dans la chaîne du froid. Veuillez filtrer par pays pour obtenir un bref aperçu de ces programmes. Les informations entre parenthèses indiquent l'éligibilité à des groupes cibles particuliers. Veuillez vous référer aux liens pour un aperçu complet. Veuillez noter que les informations sur les programmes nationaux sont uniquement disponibles en anglais et dans la langue du pays concerné.</v>
      </c>
      <c r="C6" s="203"/>
      <c r="D6" s="203"/>
      <c r="E6" s="203"/>
      <c r="F6" s="203"/>
      <c r="G6" s="24"/>
      <c r="H6" s="67"/>
    </row>
    <row r="7" spans="1:8" ht="15" customHeight="1">
      <c r="B7" s="127"/>
      <c r="C7" s="128"/>
      <c r="D7" s="128"/>
      <c r="E7" s="128"/>
      <c r="F7" s="128"/>
      <c r="G7" s="24"/>
      <c r="H7" s="67"/>
    </row>
    <row r="8" spans="1:8" ht="15" customHeight="1">
      <c r="B8" s="92" t="str">
        <f>VLOOKUP("Programme_Filter_Country",Hidden_Translations!$B$11:$J$1040,Hidden_Translations!$C$8,FALSE)</f>
        <v>Pays</v>
      </c>
      <c r="C8" s="92" t="str">
        <f>VLOOKUP("Programme_Filter_Title",Hidden_Translations!$B$11:$J$1040,Hidden_Translations!$C$8,FALSE)</f>
        <v>Titre du programme</v>
      </c>
      <c r="D8" s="204" t="str">
        <f>VLOOKUP("Programme_Filter_Description",Hidden_Translations!$B$11:$J$1040,Hidden_Translations!$C$8,FALSE)</f>
        <v>Brève description du programme de soutien</v>
      </c>
      <c r="E8" s="204"/>
      <c r="F8" s="92" t="str">
        <f>VLOOKUP("Programme_Filter_Link",Hidden_Translations!$B$11:$J$1040,Hidden_Translations!$C$8,FALSE)</f>
        <v>Informations complémentaires</v>
      </c>
      <c r="G8" s="24"/>
    </row>
    <row r="9" spans="1:8" ht="146.25" customHeight="1">
      <c r="B9" s="56" t="str">
        <f>VLOOKUP("Programme_Country_IT",Hidden_Translations!$B$11:$J$1040,Hidden_Translations!$C$8,FALSE)</f>
        <v>Italie</v>
      </c>
      <c r="C9" s="55" t="str">
        <f>VLOOKUP("Programme_Italy_White Certificates_Title",Hidden_Translations!$B$11:$J$1040,Hidden_Translations!$C$8,FALSE)</f>
        <v>White Certificates</v>
      </c>
      <c r="D9" s="205" t="str">
        <f>IF(VLOOKUP("Programme_Italy_White Certificates_Description",Hidden_Translations!$B$11:$J$1040,Hidden_Translations!$C$8,FALSE)=0,VLOOKUP("Programme_Italy_White Certificates_Description",Hidden_Translations!$B$11:$J$1040,2,FALSE),VLOOKUP("Programme_Italy_White Certificates_Description",Hidden_Translations!$B$11:$J$1040,Hidden_Translations!$C$8,FALSE))</f>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E9" s="205"/>
      <c r="F9" s="96" t="s">
        <v>44</v>
      </c>
      <c r="G9" s="10"/>
    </row>
    <row r="10" spans="1:8" ht="131.25" customHeight="1">
      <c r="B10" s="57" t="str">
        <f>VLOOKUP("Programme_Country_IT",Hidden_Translations!$B$11:$J$1040,Hidden_Translations!$C$8,FALSE)</f>
        <v>Italie</v>
      </c>
      <c r="C10" s="58" t="str">
        <f>VLOOKUP("Programme_Italy_Thermal Account_Title",Hidden_Translations!$B$11:$J$1040,Hidden_Translations!$C$8,FALSE)</f>
        <v>Thermal Account</v>
      </c>
      <c r="D10" s="206" t="str">
        <f>VLOOKUP("Programme_Italy_Thermal Account_Description",Hidden_Translations!$B$11:$J$1040,Hidden_Translations!$C$8,FALSE)</f>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E10" s="206"/>
      <c r="F10" s="97" t="s">
        <v>45</v>
      </c>
      <c r="G10" s="10"/>
    </row>
    <row r="11" spans="1:8" ht="193.5" customHeight="1">
      <c r="B11" s="56" t="str">
        <f>VLOOKUP("Programme_Country_IT",Hidden_Translations!$B$11:$J$1040,Hidden_Translations!$C$8,FALSE)</f>
        <v>Italie</v>
      </c>
      <c r="C11" s="55" t="str">
        <f>VLOOKUP("Programme_Italy_National Energy Efficiency  Fund_Title",Hidden_Translations!$B$11:$J$1040,Hidden_Translations!$C$8,FALSE)</f>
        <v>National Energy Efficiency  Fund</v>
      </c>
      <c r="D11" s="205" t="str">
        <f>VLOOKUP("Programme_Italy_National Energy Efficiency  Fund_Description",Hidden_Translations!$B$11:$J$1040,Hidden_Translations!$C$8,FALSE)</f>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E11" s="205"/>
      <c r="F11" s="96" t="s">
        <v>46</v>
      </c>
      <c r="G11" s="10"/>
    </row>
    <row r="12" spans="1:8" ht="55.5" customHeight="1">
      <c r="B12" s="126" t="str">
        <f>VLOOKUP("Programme_Country_FR",Hidden_Translations!$B$11:$J$1040,Hidden_Translations!$C$8,FALSE)</f>
        <v>France</v>
      </c>
      <c r="C12" s="123" t="str">
        <f>VLOOKUP("Programme_France_White Certificates_Title",Hidden_Translations!$B$11:$J$1040,Hidden_Translations!$C$8,FALSE)</f>
        <v>Certificats d'Economies d'Energie (CEE)</v>
      </c>
      <c r="D12" s="197" t="str">
        <f>VLOOKUP("Programme_France_White Certificates_Description",Hidden_Translations!$B$11:$J$1040,Hidden_Translations!$C$8,FALSE)</f>
        <v>Les certificats d'économies d'énergie font partie d’un dispositif mis en place par les pouvoirs publics pour obliger les fournisseurs d'énergie (électricité, gaz, chaleur, froid, fioul domestique, GPL et carburants pour automobiles) à réaliser des économies d'énergie. Ces obligés sont incités à promouvoir les économies d’énergie auprès de leurs clients particuliers afin de pouvoir justifier de la détention d’un volume de certificats permettant de couvrir leurs obligations respectives. Pour obtenir leurs CEE, les obligés versent des aides financières sous forme de primes aux bénéficiaires réalisant des travaux de rénovation énergétique.</v>
      </c>
      <c r="E12" s="197"/>
      <c r="F12" s="98" t="s">
        <v>48</v>
      </c>
      <c r="G12" s="10"/>
    </row>
    <row r="13" spans="1:8" ht="99.75" customHeight="1">
      <c r="B13" s="135" t="str">
        <f>B12</f>
        <v>France</v>
      </c>
      <c r="C13" s="136" t="str">
        <f>C12</f>
        <v>Certificats d'Economies d'Energie (CEE)</v>
      </c>
      <c r="D13" s="197"/>
      <c r="E13" s="197"/>
      <c r="F13" s="98" t="s">
        <v>49</v>
      </c>
      <c r="G13" s="10"/>
    </row>
    <row r="14" spans="1:8" ht="115.5" customHeight="1">
      <c r="A14" s="24"/>
      <c r="B14" s="56" t="str">
        <f>VLOOKUP("Programme_Country_FR",Hidden_Translations!$B$11:$J$1040,Hidden_Translations!$C$8,FALSE)</f>
        <v>France</v>
      </c>
      <c r="C14" s="55" t="str">
        <f>VLOOKUP("Programme_France_SMEs and micro businesses : winners on all costs_Title",Hidden_Translations!$B$11:$J$1040,Hidden_Translations!$C$8,FALSE)</f>
        <v>TPE &amp; PME Gagnantes sur tous les Coûts</v>
      </c>
      <c r="D14" s="199" t="str">
        <f>VLOOKUP("Programme_France_SMEs and micro businesses : winners on all costs_Description",Hidden_Translations!$B$11:$J$1040,Hidden_Translations!$C$8,FALSE)</f>
        <v xml:space="preserve">Accompagnement et prestation de conseil qui s’adresse aux industries et artisanat de transformation, aux commerces de produits périssables et à la restauration. Son objectif est de détecter des opportunités d’économies grâce à des actions simples sur les flux matières, énergies, déchets et eau. (Entreprises éligibles : seulement les PME/TPE ; Technologies : audits énergétiques, système de management de l'énergie) </v>
      </c>
      <c r="E14" s="199"/>
      <c r="F14" s="99" t="s">
        <v>50</v>
      </c>
      <c r="G14" s="10"/>
    </row>
    <row r="15" spans="1:8" ht="130.5" customHeight="1">
      <c r="A15" s="24"/>
      <c r="B15" s="58" t="str">
        <f>VLOOKUP("Programme_Country_FR",Hidden_Translations!$B$11:$J$1040,Hidden_Translations!$C$8,FALSE)</f>
        <v>France</v>
      </c>
      <c r="C15" s="58" t="str">
        <f>VLOOKUP("Programme_France_PRO-SMEn_Title",Hidden_Translations!$B$11:$J$1040,Hidden_Translations!$C$8,FALSE)</f>
        <v>PRO-SMEn</v>
      </c>
      <c r="D15" s="200" t="str">
        <f>VLOOKUP("Programme_France_PRO-SMEn_Description",Hidden_Translations!$B$11:$J$1040,Hidden_Translations!$C$8,FALSE)</f>
        <v>PRO-SMEn est un programme national en faveur de la maîtrise des consommations d'énergie. Il a pour objectif d'accélérer le déploiement de la norme ISO 50001 dans les entreprises et les collectivités sur le territoire national. PRO-SMEn encourage et soutient financièrement la mise en place de Systèmes de management de l'énergie conformes à la norme ISO 50001, dans les entreprises et les collectivités, par le versement d'une prime. (technologies : système de management de l'énergie ISO 50001)</v>
      </c>
      <c r="E15" s="200"/>
      <c r="F15" s="100" t="s">
        <v>51</v>
      </c>
      <c r="G15" s="10"/>
    </row>
    <row r="16" spans="1:8" ht="84" customHeight="1">
      <c r="A16" s="24"/>
      <c r="B16" s="59" t="str">
        <f>VLOOKUP("Programme_Country_FR",Hidden_Translations!$B$11:$J$1040,Hidden_Translations!$C$8,FALSE)</f>
        <v>France</v>
      </c>
      <c r="C16" s="59" t="str">
        <f>VLOOKUP("Programme_France_PRO-REFEi_Title",Hidden_Translations!$B$11:$J$1040,Hidden_Translations!$C$8,FALSE)</f>
        <v>PRO-REFEi</v>
      </c>
      <c r="D16" s="201" t="str">
        <f>VLOOKUP("Programme_France_PRO-REFEi_Description",Hidden_Translations!$B$11:$J$1040,Hidden_Translations!$C$8,FALSE)</f>
        <v>Le Programme PROREFEI vise à former les salariés en charge de la gestion de l’énergie dans l’industrie afin de faire émerger des projets d’optimisation énergétique concrets, réalistes et rentables, adaptés aux contraintes de chaque entreprise. (technologies : formation des managers en énergie)</v>
      </c>
      <c r="E16" s="201"/>
      <c r="F16" s="101" t="s">
        <v>52</v>
      </c>
      <c r="G16" s="10"/>
    </row>
    <row r="17" spans="1:7" ht="67.5" customHeight="1">
      <c r="A17" s="24"/>
      <c r="B17" s="58" t="str">
        <f>VLOOKUP("Programme_Country_FR",Hidden_Translations!$B$11:$J$1040,Hidden_Translations!$C$8,FALSE)</f>
        <v>France</v>
      </c>
      <c r="C17" s="58" t="str">
        <f>VLOOKUP("Programme_France_Eco-Energy Loan_Title",Hidden_Translations!$B$11:$J$1040,Hidden_Translations!$C$8,FALSE)</f>
        <v>Prêt Eco-Energie</v>
      </c>
      <c r="D17" s="200" t="str">
        <f>VLOOKUP("Programme_France_Eco-Energy Loan_Description",Hidden_Translations!$B$11:$J$1040,Hidden_Translations!$C$8,FALSE)</f>
        <v>Le Prêt Eco-Energie (PEE) permet d'aider par un prêt les entreprises dans leur projet d’investissement s'inscrivant dans des enjeux de protection de l’environnement et d’économie d’énergie. (Entreprises éligibles : seulement les PME/TPE)</v>
      </c>
      <c r="E17" s="200"/>
      <c r="F17" s="100" t="s">
        <v>288</v>
      </c>
      <c r="G17" s="10"/>
    </row>
    <row r="18" spans="1:7" ht="114.75" customHeight="1">
      <c r="A18" s="27"/>
      <c r="B18" s="59" t="str">
        <f>VLOOKUP("Programme_Country_DE",Hidden_Translations!$B$11:$J$1040,Hidden_Translations!$C$8,FALSE)</f>
        <v>Allemagne</v>
      </c>
      <c r="C18" s="59" t="str">
        <f>IF(VLOOKUP("Programme_Germany_Pilot program energy-saving meters_Title",Hidden_Translations!$B$11:$J$1040,Hidden_Translations!$C$8,FALSE)=0,VLOOKUP("Programme_Germany_Pilot program energy-saving meters_Title",Hidden_Translations!$B$11:$J$1040,2,FALSE),VLOOKUP("Programme_Germany_Pilot program energy-saving meters_Title",Hidden_Translations!$B$11:$J$1040,Hidden_Translations!$C$8,FALSE))</f>
        <v>Pilot program "energy-saving meters"</v>
      </c>
      <c r="D18" s="198" t="str">
        <f>IF(VLOOKUP("Programme_Germany_Pilot program energy-saving meters_Description",Hidden_Translations!$B$11:$J$1040,Hidden_Translations!$C$8,FALSE)=0,VLOOKUP("Programme_Germany_Pilot program energy-saving meters_Description",Hidden_Translations!$B$11:$J$1040,2,FALSE),VLOOKUP("Programme_Germany_Pilot program energy-saving meters_Description",Hidden_Translations!$B$11:$J$1040,Hidden_Translations!$C$8,FALSE))</f>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E18" s="198"/>
      <c r="F18" s="101" t="s">
        <v>53</v>
      </c>
      <c r="G18" s="10"/>
    </row>
    <row r="19" spans="1:7" ht="102.75" customHeight="1">
      <c r="A19" s="24"/>
      <c r="B19" s="60" t="str">
        <f>VLOOKUP("Programme_Country_DE",Hidden_Translations!$B$11:$J$1040,Hidden_Translations!$C$8,FALSE)</f>
        <v>Allemagne</v>
      </c>
      <c r="C19" s="61" t="str">
        <f>IF(VLOOKUP("Programme_Germany_Funding for efficient heating networks_Title",Hidden_Translations!$B$11:$J$1040,Hidden_Translations!$C$8,FALSE)=0,VLOOKUP("Programme_Germany_Funding for efficient heating networks_Title",Hidden_Translations!$B$11:$J$1040,2,FALSE),VLOOKUP("Programme_Germany_Funding for efficient heating networks_Title",Hidden_Translations!$B$11:$J$1040,Hidden_Translations!$C$8,FALSE))</f>
        <v>Funding for efficient heating networks</v>
      </c>
      <c r="D19" s="197" t="str">
        <f>IF(VLOOKUP("Programme_Germany_Funding for efficient heating networks_Description",Hidden_Translations!$B$11:$J$1040,Hidden_Translations!$C$8,FALSE)=0,VLOOKUP("Programme_Germany_Funding for efficient heating networks_Description",Hidden_Translations!$B$11:$J$1040,2,FALSE),VLOOKUP("Programme_Germany_Funding for efficient heating networks_Description",Hidden_Translations!$B$11:$J$1040,Hidden_Translations!$C$8,FALSE))</f>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E19" s="197"/>
      <c r="F19" s="100" t="s">
        <v>153</v>
      </c>
      <c r="G19" s="10"/>
    </row>
    <row r="20" spans="1:7" ht="129" customHeight="1">
      <c r="A20" s="24"/>
      <c r="B20" s="62" t="str">
        <f>VLOOKUP("Programme_Country_DE",Hidden_Translations!$B$11:$J$1040,Hidden_Translations!$C$8,FALSE)</f>
        <v>Allemagne</v>
      </c>
      <c r="C20" s="59" t="str">
        <f>IF(VLOOKUP("Programme_Germany_Funding for energy efficiency in the economy - grant_Title",Hidden_Translations!$B$11:$J$1040,Hidden_Translations!$C$8,FALSE)=0,VLOOKUP("Programme_Germany_Funding for energy efficiency in the economy - grant_Title",Hidden_Translations!$B$11:$J$1040,2,FALSE),VLOOKUP("Programme_Germany_Funding for energy efficiency in the economy - grant_Title",Hidden_Translations!$B$11:$J$1040,Hidden_Translations!$C$8,FALSE))</f>
        <v>Funding for energy efficiency in the economy - grant</v>
      </c>
      <c r="D20" s="198" t="str">
        <f>IF(VLOOKUP("Programme_Germany_Funding for energy efficiency in the economy - grant_Description",Hidden_Translations!$B$11:$J$1040,Hidden_Translations!$C$8,FALSE)=0,VLOOKUP("Programme_Germany_Funding for energy efficiency in the economy - grant_Description",Hidden_Translations!$B$11:$J$1040,2,FALSE),VLOOKUP("Programme_Germany_Funding for energy efficiency in the economy - grant_Description",Hidden_Translations!$B$11:$J$1040,Hidden_Translations!$C$8,FALSE))</f>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E20" s="198"/>
      <c r="F20" s="101" t="s">
        <v>56</v>
      </c>
      <c r="G20" s="10"/>
    </row>
    <row r="21" spans="1:7" ht="99.95" customHeight="1">
      <c r="A21" s="24"/>
      <c r="B21" s="60" t="str">
        <f>VLOOKUP("Programme_Country_DE",Hidden_Translations!$B$11:$J$1040,Hidden_Translations!$C$8,FALSE)</f>
        <v>Allemagne</v>
      </c>
      <c r="C21" s="61" t="str">
        <f>IF(VLOOKUP("Programme_Germany_Electromobility funding programme_Title",Hidden_Translations!$B$11:$J$1040,Hidden_Translations!$C$8,FALSE)=0,VLOOKUP("Programme_Germany_Electromobility funding programme_Title",Hidden_Translations!$B$11:$J$1040,2,FALSE),VLOOKUP("Programme_Germany_Electromobility funding programme_Title",Hidden_Translations!$B$11:$J$1040,Hidden_Translations!$C$8,FALSE))</f>
        <v>Electromobility funding programme</v>
      </c>
      <c r="D21" s="197" t="str">
        <f>IF(VLOOKUP("Programme_Germany_Electromobility funding programme_Description",Hidden_Translations!$B$11:$J$1040,Hidden_Translations!$C$8,FALSE)=0,VLOOKUP("Programme_Germany_Electromobility funding programme_Description",Hidden_Translations!$B$11:$J$1040,2,FALSE),VLOOKUP("Programme_Germany_Electromobility funding programme_Description",Hidden_Translations!$B$11:$J$1040,Hidden_Translations!$C$8,FALSE))</f>
        <v xml:space="preserve">Support is granted for the purchase (purchase or leasing) of an eligible electrically powered vehicle. Maximum subsidy amount: € 3,000
</v>
      </c>
      <c r="E21" s="197"/>
      <c r="F21" s="100" t="s">
        <v>591</v>
      </c>
      <c r="G21" s="10"/>
    </row>
    <row r="22" spans="1:7" ht="120" customHeight="1">
      <c r="A22" s="24"/>
      <c r="B22" s="62" t="str">
        <f>VLOOKUP("Programme_Country_DE",Hidden_Translations!$B$11:$J$1040,Hidden_Translations!$C$8,FALSE)</f>
        <v>Allemagne</v>
      </c>
      <c r="C22" s="59" t="str">
        <f>IF(VLOOKUP("Programme_Germany_Funding for efficient buildings - heating optimisation_Title",Hidden_Translations!$B$11:$J$1040,Hidden_Translations!$C$8,FALSE)=0,VLOOKUP("Programme_Germany_Funding for efficient buildings - heating optimisation_Title",Hidden_Translations!$B$11:$J$1040,2,FALSE),VLOOKUP("Programme_Germany_Funding for efficient buildings - heating optimisation_Title",Hidden_Translations!$B$11:$J$1040,Hidden_Translations!$C$8,FALSE))</f>
        <v>Funding for efficient buildings - heating optimisation</v>
      </c>
      <c r="D22" s="198" t="str">
        <f>IF(VLOOKUP("Programme_Germany_Funding for efficient buildings - heating optimisation_Description",Hidden_Translations!$B$11:$J$1040,Hidden_Translations!$C$8,FALSE)=0,VLOOKUP("Programme_Germany_Funding for efficient buildings - heating optimisation_Description",Hidden_Translations!$B$11:$J$1040,2,FALSE),VLOOKUP("Programme_Germany_Funding for efficient buildings - heating optimisation_Description",Hidden_Translations!$B$11:$J$1040,Hidden_Translations!$C$8,FALSE))</f>
        <v xml:space="preserve">Promotion of heating optimisation, e.g. by installing modern, highly efficient pumps or by carrying out hydraulic balancing, which distributes the heat in the building optimally. Delivery amount: max. 25,000 Euro (30% of the net investment costs)
</v>
      </c>
      <c r="E22" s="198"/>
      <c r="F22" s="101" t="s">
        <v>58</v>
      </c>
      <c r="G22" s="10"/>
    </row>
    <row r="23" spans="1:7" ht="120" customHeight="1">
      <c r="A23" s="24"/>
      <c r="B23" s="60" t="str">
        <f>VLOOKUP("Programme_Country_DE",Hidden_Translations!$B$11:$J$1040,Hidden_Translations!$C$8,FALSE)</f>
        <v>Allemagne</v>
      </c>
      <c r="C23" s="61" t="str">
        <f>IF(VLOOKUP("Programme_Germany_Small series of climate protection products_Title",Hidden_Translations!$B$11:$J$1040,Hidden_Translations!$C$8,FALSE)=0,VLOOKUP("Programme_Germany_Small series of climate protection products_Title",Hidden_Translations!$B$11:$J$1040,2,FALSE),VLOOKUP("Programme_Germany_Small series of climate protection products_Title",Hidden_Translations!$B$11:$J$1040,Hidden_Translations!$C$8,FALSE))</f>
        <v>Small series of climate protection products</v>
      </c>
      <c r="D23" s="197" t="str">
        <f>IF(VLOOKUP("Programme_Germany_Small series of climate protection products_Description",Hidden_Translations!$B$11:$J$1040,Hidden_Translations!$C$8,FALSE)=0,VLOOKUP("Programme_Germany_Small series of climate protection products_Description",Hidden_Translations!$B$11:$J$1040,2,FALSE),VLOOKUP("Programme_Germany_Small series of climate protection products_Description",Hidden_Translations!$B$11:$J$1040,Hidden_Translations!$C$8,FALSE))</f>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E23" s="197"/>
      <c r="F23" s="98" t="s">
        <v>60</v>
      </c>
      <c r="G23" s="10"/>
    </row>
    <row r="24" spans="1:7" ht="129.94999999999999" customHeight="1">
      <c r="A24" s="24"/>
      <c r="B24" s="62" t="str">
        <f>VLOOKUP("Programme_Country_DE",Hidden_Translations!$B$11:$J$1040,Hidden_Translations!$C$8,FALSE)</f>
        <v>Allemagne</v>
      </c>
      <c r="C24" s="59" t="str">
        <f>IF(VLOOKUP("Programme_Germany_Funding for energy consulting in medium-sized businesses (EBM)_Title",Hidden_Translations!$B$11:$J$1040,Hidden_Translations!$C$8,FALSE)=0,VLOOKUP("Programme_Germany_Funding for energy consulting in medium-sized businesses (EBM)_Title",Hidden_Translations!$B$11:$J$1040,2,FALSE),VLOOKUP("Programme_Germany_Funding for energy consulting in medium-sized businesses (EBM)_Title",Hidden_Translations!$B$11:$J$1040,Hidden_Translations!$C$8,FALSE))</f>
        <v>Funding for energy consulting in medium-sized businesses (EBM)</v>
      </c>
      <c r="D24" s="198" t="str">
        <f>IF(VLOOKUP("Programme_Germany_Funding for energy consulting in medium-sized businesses (EBM)_Description",Hidden_Translations!$B$11:$J$1040,Hidden_Translations!$C$8,FALSE)=0,VLOOKUP("Programme_Germany_Funding for energy consulting in medium-sized businesses (EBM)_Description",Hidden_Translations!$B$11:$J$1040,2,FALSE),VLOOKUP("Programme_Germany_Funding for energy consulting in medium-sized businesses (EBM)_Description",Hidden_Translations!$B$11:$J$1040,Hidden_Translations!$C$8,FALSE))</f>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E24" s="198"/>
      <c r="F24" s="101" t="s">
        <v>62</v>
      </c>
      <c r="G24" s="10"/>
    </row>
    <row r="25" spans="1:7" ht="51.75" customHeight="1">
      <c r="A25" s="24"/>
      <c r="B25" s="123" t="str">
        <f>VLOOKUP("Programme_Country_DE",Hidden_Translations!$B$11:$J$1040,Hidden_Translations!$C$8,FALSE)</f>
        <v>Allemagne</v>
      </c>
      <c r="C25" s="123" t="str">
        <f>IF(VLOOKUP("Programme_Germany_Funding of entrepreneurial know hows (KN)_Title",Hidden_Translations!$B$11:$J$1040,Hidden_Translations!$C$8,FALSE)=0,VLOOKUP("Programme_Germany_Funding of entrepreneurial know hows (KN)_Title",Hidden_Translations!$B$11:$J$1040,2,FALSE),VLOOKUP("Programme_Germany_Funding of entrepreneurial know hows (KN)_Title",Hidden_Translations!$B$11:$J$1040,Hidden_Translations!$C$8,FALSE))</f>
        <v>Funding of entrepreneurial "know hows" (KN)</v>
      </c>
      <c r="D25" s="197" t="str">
        <f>IF(VLOOKUP("Programme_Germany_Funding of entrepreneurial know hows (KN)_Description",Hidden_Translations!$B$11:$J$1040,Hidden_Translations!$C$8,FALSE)=0,VLOOKUP("Programme_Germany_Funding of entrepreneurial know hows (KN)_Description",Hidden_Translations!$B$11:$J$1040,2,FALSE),VLOOKUP("Programme_Germany_Funding of entrepreneurial know hows (KN)_Description",Hidden_Translations!$B$11:$J$1040,Hidden_Translations!$C$8,FALSE))</f>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E25" s="197"/>
      <c r="F25" s="98" t="s">
        <v>64</v>
      </c>
      <c r="G25" s="10"/>
    </row>
    <row r="26" spans="1:7" ht="66" customHeight="1">
      <c r="A26" s="24"/>
      <c r="B26" s="136" t="str">
        <f>B25</f>
        <v>Allemagne</v>
      </c>
      <c r="C26" s="136" t="str">
        <f>C25</f>
        <v>Funding of entrepreneurial "know hows" (KN)</v>
      </c>
      <c r="D26" s="197"/>
      <c r="E26" s="197"/>
      <c r="F26" s="98" t="s">
        <v>65</v>
      </c>
      <c r="G26" s="10"/>
    </row>
    <row r="27" spans="1:7" ht="51" customHeight="1">
      <c r="A27" s="24"/>
      <c r="B27" s="124" t="str">
        <f>VLOOKUP("Programme_Country_DE",Hidden_Translations!$B$11:$J$1040,Hidden_Translations!$C$8,FALSE)</f>
        <v>Allemagne</v>
      </c>
      <c r="C27" s="124" t="str">
        <f>IF(VLOOKUP("Programme_Germany_Guideline for the Central Innovation Program for medium-sized enterprises_Title",Hidden_Translations!$B$11:$J$1040,Hidden_Translations!$C$8,FALSE)=0,VLOOKUP("Programme_Germany_Guideline for the Central Innovation Program for medium-sized enterprises_Title",Hidden_Translations!$B$11:$J$1040,2,FALSE),VLOOKUP("Programme_Germany_Guideline for the Central Innovation Program for medium-sized enterprises_Title",Hidden_Translations!$B$11:$J$1040,Hidden_Translations!$C$8,FALSE))</f>
        <v>Guideline for the Central Innovation Program for medium-sized enterprises</v>
      </c>
      <c r="D27" s="198" t="str">
        <f>IF(VLOOKUP("Programme_Germany_Guideline for the Central Innovation Program for medium-sized enterprises_Description",Hidden_Translations!$B$11:$J$1040,Hidden_Translations!$C$8,FALSE)=0,VLOOKUP("Programme_Germany_Guideline for the Central Innovation Program for medium-sized enterprises_Description",Hidden_Translations!$B$11:$J$1040,2,FALSE),VLOOKUP("Programme_Germany_Guideline for the Central Innovation Program for medium-sized enterprises_Description",Hidden_Translations!$B$11:$J$1040,Hidden_Translations!$C$8,FALSE))</f>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E27" s="198"/>
      <c r="F27" s="101" t="s">
        <v>66</v>
      </c>
      <c r="G27" s="10"/>
    </row>
    <row r="28" spans="1:7" ht="99.95" customHeight="1">
      <c r="A28" s="24"/>
      <c r="B28" s="137" t="str">
        <f>B27</f>
        <v>Allemagne</v>
      </c>
      <c r="C28" s="137" t="str">
        <f>C27</f>
        <v>Guideline for the Central Innovation Program for medium-sized enterprises</v>
      </c>
      <c r="D28" s="198"/>
      <c r="E28" s="198"/>
      <c r="F28" s="101" t="s">
        <v>593</v>
      </c>
      <c r="G28" s="10"/>
    </row>
    <row r="29" spans="1:7" ht="99.95" customHeight="1">
      <c r="A29" s="24"/>
      <c r="B29" s="60" t="str">
        <f>VLOOKUP("Programme_Country_DE",Hidden_Translations!$B$11:$J$1040,Hidden_Translations!$C$8,FALSE)</f>
        <v>Allemagne</v>
      </c>
      <c r="C29" s="61" t="str">
        <f>IF(VLOOKUP("Programme_Germany_Programme securing production_Title",Hidden_Translations!$B$11:$J$1040,Hidden_Translations!$C$8,FALSE)=0,VLOOKUP("Programme_Germany_Programme securing production_Title",Hidden_Translations!$B$11:$J$1040,2,FALSE),VLOOKUP("Programme_Germany_Programme securing production_Title",Hidden_Translations!$B$11:$J$1040,Hidden_Translations!$C$8,FALSE))</f>
        <v>Programme "securing production"</v>
      </c>
      <c r="D29" s="197" t="str">
        <f>IF(VLOOKUP("Programme_Germany_Programme securing production_Description",Hidden_Translations!$B$11:$J$1040,Hidden_Translations!$C$8,FALSE)=0,VLOOKUP("Programme_Germany_Programme securing production_Description",Hidden_Translations!$B$11:$J$1040,2,FALSE),VLOOKUP("Programme_Germany_Programme securing production_Description",Hidden_Translations!$B$11:$J$1040,Hidden_Translations!$C$8,FALSE))</f>
        <v>Funding of agricultural enterprises in connection with management systems. Amount of funding: Up to 100% of the eligible costs of consultancy (maximum € 1.500). (Eligible companies: SMEs)</v>
      </c>
      <c r="E29" s="197"/>
      <c r="F29" s="98" t="s">
        <v>67</v>
      </c>
      <c r="G29" s="11"/>
    </row>
    <row r="30" spans="1:7" ht="32.25" customHeight="1">
      <c r="B30" s="124" t="str">
        <f>VLOOKUP("Programme_Country_DE",Hidden_Translations!$B$11:$J$1040,Hidden_Translations!$C$8,FALSE)</f>
        <v>Allemagne</v>
      </c>
      <c r="C30" s="124" t="str">
        <f>IF(VLOOKUP("Programme_Germany_Municipal Directive - Directive on the Funding of Climate Protection Projects in social, cultural and public institutions within the national climate protection initiative_Title",Hidden_Translations!$B$11:$J$1040,Hidden_Translations!$C$8,FALSE)=0,VLOOKUP("Programme_Germany_Municipal Directive - Directive on the Funding of Climate Protection Projects in social, cultural and public institutions within the national climate protection initiative_Title",Hidden_Translations!$B$11:$J$1040,2,FALSE),VLOOKUP("Programme_Germany_Municipal Directive - Directive on the Funding of Climate Protection Projects in social, cultural and public institutions within the national climate protection initiative_Title",Hidden_Translations!$B$11:$J$1040,Hidden_Translations!$C$8,FALSE))</f>
        <v>Municipal Directive</v>
      </c>
      <c r="D30" s="198" t="str">
        <f>IF(VLOOKUP("Programme_Germany_Municipal Directive - Directive on the Funding of Climate Protection Projects in social, cultural and public institutions within the national climate protection initiative_Description",Hidden_Translations!$B$11:$J$1040,Hidden_Translations!$C$8,FALSE)=0,VLOOKUP("Programme_Germany_Municipal Directive - Directive on the Funding of Climate Protection Projects in social, cultural and public institutions within the national climate protection initiative_Description",Hidden_Translations!$B$11:$J$1040,2,FALSE),VLOOKUP("Programme_Germany_Municipal Directive - Directive on the Funding of Climate Protection Projects in social, cultural and public institutions within the national climate protection initiative_Description",Hidden_Translations!$B$11:$J$1040,Hidden_Translations!$C$8,FALSE))</f>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E30" s="198"/>
      <c r="F30" s="101" t="s">
        <v>68</v>
      </c>
      <c r="G30" s="10"/>
    </row>
    <row r="31" spans="1:7" ht="75">
      <c r="B31" s="137" t="str">
        <f>B30</f>
        <v>Allemagne</v>
      </c>
      <c r="C31" s="137" t="str">
        <f>C30</f>
        <v>Municipal Directive</v>
      </c>
      <c r="D31" s="198"/>
      <c r="E31" s="198"/>
      <c r="F31" s="101" t="s">
        <v>69</v>
      </c>
      <c r="G31" s="10"/>
    </row>
    <row r="32" spans="1:7" ht="30" customHeight="1">
      <c r="B32" s="137" t="str">
        <f>B31</f>
        <v>Allemagne</v>
      </c>
      <c r="C32" s="137" t="str">
        <f>C31</f>
        <v>Municipal Directive</v>
      </c>
      <c r="D32" s="198"/>
      <c r="E32" s="198"/>
      <c r="F32" s="101" t="s">
        <v>70</v>
      </c>
      <c r="G32" s="10"/>
    </row>
    <row r="33" spans="2:7" ht="66" customHeight="1">
      <c r="B33" s="123" t="str">
        <f>VLOOKUP("Programme_Country_DE",Hidden_Translations!$B$11:$J$1040,Hidden_Translations!$C$8,FALSE)</f>
        <v>Allemagne</v>
      </c>
      <c r="C33" s="123" t="str">
        <f>IF(VLOOKUP("Programme_Germany_Climate protection offensive for medium sized businesses_Title",Hidden_Translations!$B$11:$J$1040,Hidden_Translations!$C$8,FALSE)=0,VLOOKUP("Programme_Germany_Climate protection offensive for medium sized businesses_Title",Hidden_Translations!$B$11:$J$1040,2,FALSE),VLOOKUP("Programme_Germany_Climate protection offensive for medium sized businesses_Title",Hidden_Translations!$B$11:$J$1040,Hidden_Translations!$C$8,FALSE))</f>
        <v>Climate protection offensive for medium sized businesses</v>
      </c>
      <c r="D33" s="197" t="str">
        <f>IF(VLOOKUP("Programme_Germany_Climate protection offensive for medium sized businesses_Description",Hidden_Translations!$B$11:$J$1040,Hidden_Translations!$C$8,FALSE)=0,VLOOKUP("Programme_Germany_Climate protection offensive for medium sized businesses_Description",Hidden_Translations!$B$11:$J$1040,2,FALSE),VLOOKUP("Programme_Germany_Climate protection offensive for medium sized businesses_Description",Hidden_Translations!$B$11:$J$1040,Hidden_Translations!$C$8,FALSE))</f>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E33" s="197"/>
      <c r="F33" s="98" t="s">
        <v>71</v>
      </c>
      <c r="G33" s="11"/>
    </row>
    <row r="34" spans="2:7" ht="101.25" customHeight="1">
      <c r="B34" s="136" t="str">
        <f>B33</f>
        <v>Allemagne</v>
      </c>
      <c r="C34" s="136" t="str">
        <f>C33</f>
        <v>Climate protection offensive for medium sized businesses</v>
      </c>
      <c r="D34" s="197"/>
      <c r="E34" s="197"/>
      <c r="F34" s="98" t="s">
        <v>594</v>
      </c>
      <c r="G34" s="10"/>
    </row>
    <row r="35" spans="2:7" ht="61.5" customHeight="1">
      <c r="B35" s="124" t="str">
        <f>VLOOKUP("Programme_Country_DE",Hidden_Translations!$B$11:$J$1040,Hidden_Translations!$C$8,FALSE)</f>
        <v>Allemagne</v>
      </c>
      <c r="C35" s="124" t="str">
        <f>IF(VLOOKUP("Programme_Germany_National climate protection initiative - Funding of climate protection pilot projects_Title",Hidden_Translations!$B$11:$J$1040,Hidden_Translations!$C$8,FALSE)=0,VLOOKUP("Programme_Germany_National climate protection initiative - Funding of climate protection pilot projects_Title",Hidden_Translations!$B$11:$J$1040,2,FALSE),VLOOKUP("Programme_Germany_National climate protection initiative - Funding of climate protection pilot projects_Title",Hidden_Translations!$B$11:$J$1040,Hidden_Translations!$C$8,FALSE))</f>
        <v>National climate protection initiative - Funding of climate protection pilot projects</v>
      </c>
      <c r="D35" s="198" t="str">
        <f>IF(VLOOKUP("Programme_Germany_National climate protection initiative - Funding of climate protection pilot projects_Description",Hidden_Translations!$B$11:$J$1040,Hidden_Translations!$C$8,FALSE)=0,VLOOKUP("Programme_Germany_National climate protection initiative - Funding of climate protection pilot projects_Description",Hidden_Translations!$B$11:$J$1040,2,FALSE),VLOOKUP("Programme_Germany_National climate protection initiative - Funding of climate protection pilot projects_Description",Hidden_Translations!$B$11:$J$1040,Hidden_Translations!$C$8,FALSE))</f>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E35" s="198"/>
      <c r="F35" s="101" t="s">
        <v>72</v>
      </c>
      <c r="G35" s="10"/>
    </row>
    <row r="36" spans="2:7" ht="180" customHeight="1">
      <c r="B36" s="137" t="str">
        <f>B35</f>
        <v>Allemagne</v>
      </c>
      <c r="C36" s="137" t="str">
        <f>C35</f>
        <v>National climate protection initiative - Funding of climate protection pilot projects</v>
      </c>
      <c r="D36" s="198"/>
      <c r="E36" s="198"/>
      <c r="F36" s="101" t="s">
        <v>73</v>
      </c>
      <c r="G36" s="10"/>
    </row>
    <row r="37" spans="2:7" ht="69.95" customHeight="1">
      <c r="B37" s="123" t="str">
        <f>VLOOKUP("Programme_Country_DE",Hidden_Translations!$B$11:$J$1040,Hidden_Translations!$C$8,FALSE)</f>
        <v>Allemagne</v>
      </c>
      <c r="C37" s="123" t="str">
        <f>IF(VLOOKUP("Programme_Germany_Refrigeration-Climate Directive_Title",Hidden_Translations!$B$11:$J$1040,Hidden_Translations!$C$8,FALSE)=0,VLOOKUP("Programme_Germany_Refrigeration-Climate Directive_Title",Hidden_Translations!$B$11:$J$1040,2,FALSE),VLOOKUP("Programme_Germany_Refrigeration-Climate Directive_Title",Hidden_Translations!$B$11:$J$1040,Hidden_Translations!$C$8,FALSE))</f>
        <v>Refrigeration-Climate Directive</v>
      </c>
      <c r="D37" s="197" t="str">
        <f>IF(VLOOKUP("Programme_Germany_Refrigeration-Climate Directive_Description",Hidden_Translations!$B$11:$J$1040,Hidden_Translations!$C$8,FALSE)=0,VLOOKUP("Programme_Germany_Refrigeration-Climate Directive_Description",Hidden_Translations!$B$11:$J$1040,2,FALSE),VLOOKUP("Programme_Germany_Refrigeration-Climate Directive_Description",Hidden_Translations!$B$11:$J$1040,Hidden_Translations!$C$8,FALSE))</f>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E37" s="197"/>
      <c r="F37" s="98" t="s">
        <v>595</v>
      </c>
      <c r="G37" s="11"/>
    </row>
    <row r="38" spans="2:7" ht="57" customHeight="1">
      <c r="B38" s="136" t="str">
        <f>B37</f>
        <v>Allemagne</v>
      </c>
      <c r="C38" s="136" t="str">
        <f>C37</f>
        <v>Refrigeration-Climate Directive</v>
      </c>
      <c r="D38" s="197"/>
      <c r="E38" s="197"/>
      <c r="F38" s="98" t="s">
        <v>596</v>
      </c>
      <c r="G38" s="10"/>
    </row>
    <row r="39" spans="2:7" ht="88.5" customHeight="1">
      <c r="B39" s="124" t="str">
        <f>VLOOKUP("Programme_Country_DE",Hidden_Translations!$B$11:$J$1040,Hidden_Translations!$C$8,FALSE)</f>
        <v>Allemagne</v>
      </c>
      <c r="C39" s="124" t="str">
        <f>IF(VLOOKUP("Programme_Germany_National climate protection initiative - Funding of innovative climate protection projects_Title",Hidden_Translations!$B$11:$J$1040,Hidden_Translations!$C$8,FALSE)=0,VLOOKUP("Programme_Germany_National climate protection initiative - Funding of innovative climate protection projects_Title",Hidden_Translations!$B$11:$J$1040,2,FALSE),VLOOKUP("Programme_Germany_National climate protection initiative - Funding of innovative climate protection projects_Title",Hidden_Translations!$B$11:$J$1040,Hidden_Translations!$C$8,FALSE))</f>
        <v>National climate protection initiative - Funding of innovative climate protection projects</v>
      </c>
      <c r="D39" s="198" t="str">
        <f>IF(VLOOKUP("Programme_Germany_National climate protection initiative - Funding of innovative climate protection projects_Description",Hidden_Translations!$B$11:$J$1040,Hidden_Translations!$C$8,FALSE)=0,VLOOKUP("Programme_Germany_National climate protection initiative - Funding of innovative climate protection projects_Description",Hidden_Translations!$B$11:$J$1040,2,FALSE),VLOOKUP("Programme_Germany_National climate protection initiative - Funding of innovative climate protection projects_Description",Hidden_Translations!$B$11:$J$1040,Hidden_Translations!$C$8,FALSE))</f>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E39" s="198"/>
      <c r="F39" s="101" t="s">
        <v>74</v>
      </c>
      <c r="G39" s="10"/>
    </row>
    <row r="40" spans="2:7" ht="80.099999999999994" customHeight="1">
      <c r="B40" s="137" t="str">
        <f>B39</f>
        <v>Allemagne</v>
      </c>
      <c r="C40" s="137" t="str">
        <f>C39</f>
        <v>National climate protection initiative - Funding of innovative climate protection projects</v>
      </c>
      <c r="D40" s="198"/>
      <c r="E40" s="198"/>
      <c r="F40" s="101" t="s">
        <v>75</v>
      </c>
      <c r="G40" s="10"/>
    </row>
    <row r="41" spans="2:7" ht="90" customHeight="1">
      <c r="B41" s="60" t="str">
        <f>VLOOKUP("Programme_Country_DE",Hidden_Translations!$B$11:$J$1040,Hidden_Translations!$C$8,FALSE)</f>
        <v>Allemagne</v>
      </c>
      <c r="C41" s="61" t="str">
        <f>IF(VLOOKUP("Programme_Germany_Consultancy of agricultural businesses_Title",Hidden_Translations!$B$11:$J$1040,Hidden_Translations!$C$8,FALSE)=0,VLOOKUP("Programme_Germany_Consultancy of agricultural businesses_Title",Hidden_Translations!$B$11:$J$1040,2,FALSE),VLOOKUP("Programme_Germany_Consultancy of agricultural businesses_Title",Hidden_Translations!$B$11:$J$1040,Hidden_Translations!$C$8,FALSE))</f>
        <v>Consultancy of agricultural businesses</v>
      </c>
      <c r="D41" s="209" t="str">
        <f>IF(VLOOKUP("Programme_Germany_Consultancy of agricultural businesses_Description",Hidden_Translations!$B$11:$J$1040,Hidden_Translations!$C$8,FALSE)=0,VLOOKUP("Programme_Germany_Consultancy of agricultural businesses_Description",Hidden_Translations!$B$11:$J$1040,2,FALSE),VLOOKUP("Programme_Germany_Consultancy of agricultural businesses_Description",Hidden_Translations!$B$11:$J$1040,Hidden_Translations!$C$8,FALSE))</f>
        <v>Up to 80 % of the eligible costs of consultancy (maximum: € 1.100) (Eligible companies: all companies in Baden-Württemberg; sector(s): agriculture)</v>
      </c>
      <c r="E41" s="209"/>
      <c r="F41" s="98" t="s">
        <v>307</v>
      </c>
      <c r="G41" s="10"/>
    </row>
    <row r="42" spans="2:7" ht="90" customHeight="1">
      <c r="B42" s="62" t="str">
        <f>VLOOKUP("Programme_Country_DE",Hidden_Translations!$B$11:$J$1040,Hidden_Translations!$C$8,FALSE)</f>
        <v>Allemagne</v>
      </c>
      <c r="C42" s="66" t="str">
        <f>IF(VLOOKUP("Programme_Germany_Environmental management in convoy_Title",Hidden_Translations!$B$11:$J$1040,Hidden_Translations!$C$8,FALSE)=0,VLOOKUP("Programme_Germany_Environmental management in convoy_Title",Hidden_Translations!$B$11:$J$1040,2,FALSE),VLOOKUP("Programme_Germany_Environmental management in convoy_Title",Hidden_Translations!$B$11:$J$1040,Hidden_Translations!$C$8,FALSE))</f>
        <v>Environmental management in convoy</v>
      </c>
      <c r="D42" s="198" t="str">
        <f>IF(VLOOKUP("Programme_Germany_Environmental management in convoy_Description",Hidden_Translations!$B$11:$J$1040,Hidden_Translations!$C$8,FALSE)=0,VLOOKUP("Programme_Germany_Environmental management in convoy_Description",Hidden_Translations!$B$11:$J$1040,2,FALSE),VLOOKUP("Programme_Germany_Environmental management in convoy_Description",Hidden_Translations!$B$11:$J$1040,Hidden_Translations!$C$8,FALSE))</f>
        <v>Up to 80 % of the costs of consultancy services (maximum € 5.000 per business (Eligible companies: SMEs in Baden-Württemberg)</v>
      </c>
      <c r="E42" s="198"/>
      <c r="F42" s="101" t="s">
        <v>309</v>
      </c>
      <c r="G42" s="10"/>
    </row>
    <row r="43" spans="2:7" ht="150" customHeight="1">
      <c r="B43" s="60" t="str">
        <f>VLOOKUP("Programme_Country_DE",Hidden_Translations!$B$11:$J$1040,Hidden_Translations!$C$8,FALSE)</f>
        <v>Allemagne</v>
      </c>
      <c r="C43" s="61" t="str">
        <f>IF(VLOOKUP("Programme_Germany_Directive for funding of environmentally friendly companies_Title",Hidden_Translations!$B$11:$J$1040,Hidden_Translations!$C$8,FALSE)=0,VLOOKUP("Programme_Germany_Directive for funding of environmentally friendly companies_Title",Hidden_Translations!$B$11:$J$1040,2,FALSE),VLOOKUP("Programme_Germany_Directive for funding of environmentally friendly companies_Title",Hidden_Translations!$B$11:$J$1040,Hidden_Translations!$C$8,FALSE))</f>
        <v>Directive for funding of environmentally friendly companies</v>
      </c>
      <c r="D43" s="197" t="str">
        <f>IF(VLOOKUP("Programme_Germany_Directive for funding of environmentally friendly companies_Description",Hidden_Translations!$B$11:$J$1040,Hidden_Translations!$C$8,FALSE)=0,VLOOKUP("Programme_Germany_Directive for funding of environmentally friendly companies_Description",Hidden_Translations!$B$11:$J$1040,2,FALSE),VLOOKUP("Programme_Germany_Directive for funding of environmentally friendly companies_Description",Hidden_Translations!$B$11:$J$1040,Hidden_Translations!$C$8,FALSE))</f>
        <v>80 % of the eligible costs (maximum € 3.000 for the project promoter; project participants receive € 7.000 each for the introduction of EMAS or € 3.5000 for revalidation). (Eligible companies: enterprises, municipal companies, freelance workers from Bavaria; sector(s): industrial economy)</v>
      </c>
      <c r="E43" s="197"/>
      <c r="F43" s="98" t="s">
        <v>597</v>
      </c>
      <c r="G43" s="10"/>
    </row>
    <row r="44" spans="2:7" ht="129.94999999999999" customHeight="1">
      <c r="B44" s="62" t="str">
        <f>VLOOKUP("Programme_Country_DE",Hidden_Translations!$B$11:$J$1040,Hidden_Translations!$C$8,FALSE)</f>
        <v>Allemagne</v>
      </c>
      <c r="C44" s="59" t="str">
        <f>IF(VLOOKUP("Programme_Germany_Programme of Berlin for sustainable development _Title",Hidden_Translations!$B$11:$J$1040,Hidden_Translations!$C$8,FALSE)=0,VLOOKUP("Programme_Germany_Programme of Berlin for sustainable development _Title",Hidden_Translations!$B$11:$J$1040,2,FALSE),VLOOKUP("Programme_Germany_Programme of Berlin for sustainable development _Title",Hidden_Translations!$B$11:$J$1040,Hidden_Translations!$C$8,FALSE))</f>
        <v xml:space="preserve">Programme of Berlin for sustainable development </v>
      </c>
      <c r="D44" s="198" t="str">
        <f>IF(VLOOKUP("Programme_Germany_Programme of Berlin for sustainable development _Description",Hidden_Translations!$B$11:$J$1040,Hidden_Translations!$C$8,FALSE)=0,VLOOKUP("Programme_Germany_Programme of Berlin for sustainable development _Description",Hidden_Translations!$B$11:$J$1040,2,FALSE),VLOOKUP("Programme_Germany_Programme of Berlin for sustainable development _Description",Hidden_Translations!$B$11:$J$1040,Hidden_Translations!$C$8,FALSE))</f>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E44" s="198"/>
      <c r="F44" s="101" t="s">
        <v>316</v>
      </c>
      <c r="G44" s="10"/>
    </row>
    <row r="45" spans="2:7" ht="50.1" customHeight="1">
      <c r="B45" s="123" t="str">
        <f>VLOOKUP("Programme_Country_DE",Hidden_Translations!$B$11:$J$1040,Hidden_Translations!$C$8,FALSE)</f>
        <v>Allemagne</v>
      </c>
      <c r="C45" s="123" t="str">
        <f>IF(VLOOKUP("Programme_Germany_Directive on SME consultancyin Mecklenburg-Vorpommern_Title",Hidden_Translations!$B$11:$J$1040,Hidden_Translations!$C$8,FALSE)=0,VLOOKUP("Programme_Germany_Directive on SME consultancyin Mecklenburg-Vorpommern_Title",Hidden_Translations!$B$11:$J$1040,2,FALSE),VLOOKUP("Programme_Germany_Directive on SME consultancyin Mecklenburg-Vorpommern_Title",Hidden_Translations!$B$11:$J$1040,Hidden_Translations!$C$8,FALSE))</f>
        <v>Directive on SME consultancyin Mecklenburg-Vorpommern</v>
      </c>
      <c r="D45" s="197" t="str">
        <f>IF(VLOOKUP("Programme_Germany_Directive on SME consultancyin Mecklenburg-Vorpommern_Description",Hidden_Translations!$B$11:$J$1040,Hidden_Translations!$C$8,FALSE)=0,VLOOKUP("Programme_Germany_Directive on SME consultancyin Mecklenburg-Vorpommern_Description",Hidden_Translations!$B$11:$J$1040,2,FALSE),VLOOKUP("Programme_Germany_Directive on SME consultancyin Mecklenburg-Vorpommern_Description",Hidden_Translations!$B$11:$J$1040,Hidden_Translations!$C$8,FALSE))</f>
        <v>Up to 50 % of consultancy services, with a maximum grant of € 13.500 and a maximum daily rate of € 900. (Eligible companies: SMEs in Mecklenburg-Vorpommern; sector(s): manufacturing industries, service industries, transport industry, trade, craftmanship, hotel and tourism industry)</v>
      </c>
      <c r="E45" s="197"/>
      <c r="F45" s="98" t="s">
        <v>319</v>
      </c>
      <c r="G45" s="10"/>
    </row>
    <row r="46" spans="2:7" ht="69.95" customHeight="1">
      <c r="B46" s="136" t="str">
        <f>B45</f>
        <v>Allemagne</v>
      </c>
      <c r="C46" s="136" t="str">
        <f>C45</f>
        <v>Directive on SME consultancyin Mecklenburg-Vorpommern</v>
      </c>
      <c r="D46" s="197"/>
      <c r="E46" s="197"/>
      <c r="F46" s="98" t="s">
        <v>78</v>
      </c>
      <c r="G46" s="10"/>
    </row>
    <row r="47" spans="2:7" ht="120" customHeight="1">
      <c r="B47" s="62" t="str">
        <f>VLOOKUP("Programme_Country_DE",Hidden_Translations!$B$11:$J$1040,Hidden_Translations!$C$8,FALSE)</f>
        <v>Allemagne</v>
      </c>
      <c r="C47" s="59" t="str">
        <f>IF(VLOOKUP("Programme_Germany_Consultations on innovation and technology transfer_Title",Hidden_Translations!$B$11:$J$1040,Hidden_Translations!$C$8,FALSE)=0,VLOOKUP("Programme_Germany_Consultations on innovation and technology transfer_Title",Hidden_Translations!$B$11:$J$1040,2,FALSE),VLOOKUP("Programme_Germany_Consultations on innovation and technology transfer_Title",Hidden_Translations!$B$11:$J$1040,Hidden_Translations!$C$8,FALSE))</f>
        <v>Consultations on innovation and technology transfer</v>
      </c>
      <c r="D47" s="198" t="str">
        <f>IF(VLOOKUP("Programme_Germany_Consultations on innovation and technology transfer_Description",Hidden_Translations!$B$11:$J$1040,Hidden_Translations!$C$8,FALSE)=0,VLOOKUP("Programme_Germany_Consultations on innovation and technology transfer_Description",Hidden_Translations!$B$11:$J$1040,2,FALSE),VLOOKUP("Programme_Germany_Consultations on innovation and technology transfer_Description",Hidden_Translations!$B$11:$J$1040,Hidden_Translations!$C$8,FALSE))</f>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E47" s="198"/>
      <c r="F47" s="101" t="s">
        <v>79</v>
      </c>
      <c r="G47" s="10"/>
    </row>
    <row r="48" spans="2:7" ht="110.1" customHeight="1">
      <c r="B48" s="60" t="str">
        <f>VLOOKUP("Programme_Country_DE",Hidden_Translations!$B$11:$J$1040,Hidden_Translations!$C$8,FALSE)</f>
        <v>Allemagne</v>
      </c>
      <c r="C48" s="61" t="str">
        <f>IF(VLOOKUP("Programme_Germany_SME consultancy programme_Title",Hidden_Translations!$B$11:$J$1040,Hidden_Translations!$C$8,FALSE)=0,VLOOKUP("Programme_Germany_SME consultancy programme_Title",Hidden_Translations!$B$11:$J$1040,2,FALSE),VLOOKUP("Programme_Germany_SME consultancy programme_Title",Hidden_Translations!$B$11:$J$1040,Hidden_Translations!$C$8,FALSE))</f>
        <v>SME consultancy programme</v>
      </c>
      <c r="D48" s="197" t="str">
        <f>IF(VLOOKUP("Programme_Germany_SME consultancy programme_Description",Hidden_Translations!$B$11:$J$1040,Hidden_Translations!$C$8,FALSE)=0,VLOOKUP("Programme_Germany_SME consultancy programme_Description",Hidden_Translations!$B$11:$J$1040,2,FALSE),VLOOKUP("Programme_Germany_SME consultancy programme_Description",Hidden_Translations!$B$11:$J$1040,Hidden_Translations!$C$8,FALSE))</f>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E48" s="197"/>
      <c r="F48" s="98" t="s">
        <v>324</v>
      </c>
      <c r="G48" s="10"/>
    </row>
    <row r="49" spans="2:8" ht="99.95" customHeight="1">
      <c r="B49" s="62" t="str">
        <f>VLOOKUP("Programme_Country_DE",Hidden_Translations!$B$11:$J$1040,Hidden_Translations!$C$8,FALSE)</f>
        <v>Allemagne</v>
      </c>
      <c r="C49" s="59" t="str">
        <f>IF(VLOOKUP("Programme_Germany_EMAS-Funding in Saarland_Title",Hidden_Translations!$B$11:$J$1040,Hidden_Translations!$C$8,FALSE)=0,VLOOKUP("Programme_Germany_EMAS-Funding in Saarland_Title",Hidden_Translations!$B$11:$J$1040,2,FALSE),VLOOKUP("Programme_Germany_EMAS-Funding in Saarland_Title",Hidden_Translations!$B$11:$J$1040,Hidden_Translations!$C$8,FALSE))</f>
        <v>EMAS-Funding in Saarland</v>
      </c>
      <c r="D49" s="198" t="str">
        <f>IF(VLOOKUP("Programme_Germany_EMAS-Funding in Saarland_Description",Hidden_Translations!$B$11:$J$1040,Hidden_Translations!$C$8,FALSE)=0,VLOOKUP("Programme_Germany_EMAS-Funding in Saarland_Description",Hidden_Translations!$B$11:$J$1040,2,FALSE),VLOOKUP("Programme_Germany_EMAS-Funding in Saarland_Description",Hidden_Translations!$B$11:$J$1040,Hidden_Translations!$C$8,FALSE))</f>
        <v>For initial validation:  maximum 50 % of eligible expenditure (maximum € 4.000) for revalidation:  maximum  50 % of eligible expenditure (maximum € 1.000) (Eligible companies: SME (&lt; 50 employees) in Saarland)</v>
      </c>
      <c r="E49" s="198"/>
      <c r="F49" s="101" t="s">
        <v>328</v>
      </c>
      <c r="G49" s="10"/>
    </row>
    <row r="50" spans="2:8" ht="123" customHeight="1">
      <c r="B50" s="60" t="str">
        <f>VLOOKUP("Programme_Country_DE",Hidden_Translations!$B$11:$J$1040,Hidden_Translations!$C$8,FALSE)</f>
        <v>Allemagne</v>
      </c>
      <c r="C50" s="61" t="str">
        <f>IF(VLOOKUP("Programme_Germany_Directive on economy, employment and mobility for SME funding from Saxonian State Ministry_Title",Hidden_Translations!$B$11:$J$1040,Hidden_Translations!$C$8,FALSE)=0,VLOOKUP("Programme_Germany_Directive on economy, employment and mobility for SME funding from Saxonian State Ministry_Title",Hidden_Translations!$B$11:$J$1040,2,FALSE),VLOOKUP("Programme_Germany_Directive on economy, employment and mobility for SME funding from Saxonian State Ministry_Title",Hidden_Translations!$B$11:$J$1040,Hidden_Translations!$C$8,FALSE))</f>
        <v>Directive on economy, employment and mobility for SME funding from Saxonian State Ministry</v>
      </c>
      <c r="D50" s="197" t="str">
        <f>IF(VLOOKUP("Programme_Germany_Directive on economy, employment and mobility for SME funding from Saxonian State Ministry_Description",Hidden_Translations!$B$11:$J$1040,Hidden_Translations!$C$8,FALSE)=0,VLOOKUP("Programme_Germany_Directive on economy, employment and mobility for SME funding from Saxonian State Ministry_Description",Hidden_Translations!$B$11:$J$1040,2,FALSE),VLOOKUP("Programme_Germany_Directive on economy, employment and mobility for SME funding from Saxonian State Ministry_Description",Hidden_Translations!$B$11:$J$1040,Hidden_Translations!$C$8,FALSE))</f>
        <v>Up to € 8.000 at maximum 50 % of eligible costs for validation. In addition, a grant of up to 50 % can be claimed, for the organisation of workshops and consultations (maximum of € 12.000 within three years) (Eligible companies: SME in Saxony)</v>
      </c>
      <c r="E50" s="197"/>
      <c r="F50" s="98" t="s">
        <v>332</v>
      </c>
      <c r="G50" s="10"/>
    </row>
    <row r="51" spans="2:8" ht="140.25" customHeight="1">
      <c r="B51" s="62" t="str">
        <f>VLOOKUP("Programme_Country_DE",Hidden_Translations!$B$11:$J$1040,Hidden_Translations!$C$8,FALSE)</f>
        <v>Allemagne</v>
      </c>
      <c r="C51" s="59" t="str">
        <f>IF(VLOOKUP("Programme_Germany_Directive on funding for consultancy of SME in Saxony-Anhalt _Title",Hidden_Translations!$B$11:$J$1040,Hidden_Translations!$C$8,FALSE)=0,VLOOKUP("Programme_Germany_Directive on funding for consultancy of SME in Saxony-Anhalt _Title",Hidden_Translations!$B$11:$J$1040,2,FALSE),VLOOKUP("Programme_Germany_Directive on funding for consultancy of SME in Saxony-Anhalt _Title",Hidden_Translations!$B$11:$J$1040,Hidden_Translations!$C$8,FALSE))</f>
        <v xml:space="preserve">Directive on funding for consultancy of SME in Saxony-Anhalt </v>
      </c>
      <c r="D51" s="198" t="str">
        <f>IF(VLOOKUP("Programme_Germany_Directive on funding for consultancy of SME in Saxony-Anhalt _Description",Hidden_Translations!$B$11:$J$1040,Hidden_Translations!$C$8,FALSE)=0,VLOOKUP("Programme_Germany_Directive on funding for consultancy of SME in Saxony-Anhalt _Description",Hidden_Translations!$B$11:$J$1040,2,FALSE),VLOOKUP("Programme_Germany_Directive on funding for consultancy of SME in Saxony-Anhalt _Description",Hidden_Translations!$B$11:$J$1040,Hidden_Translations!$C$8,FALSE))</f>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E51" s="198"/>
      <c r="F51" s="101" t="s">
        <v>335</v>
      </c>
      <c r="G51" s="10"/>
    </row>
    <row r="52" spans="2:8" ht="90" customHeight="1">
      <c r="B52" s="126" t="str">
        <f>VLOOKUP("Programme_Country_LV",Hidden_Translations!$B$11:$J$1040,Hidden_Translations!$C$8,FALSE)</f>
        <v>Lettonie</v>
      </c>
      <c r="C52" s="125" t="str">
        <f>VLOOKUP("Programme_Latvia_European Regional Development Fund (ERDF) co-financing program_Title",Hidden_Translations!$B$11:$J$1040,Hidden_Translations!$C$8,FALSE)</f>
        <v>European Regional Development Fund (ERDF) co-financing program</v>
      </c>
      <c r="D52" s="207" t="str">
        <f>VLOOKUP("Programme_Latvia_European Regional Development Fund (ERDF) co-financing program_Description",Hidden_Translations!$B$11:$J$1040,Hidden_Translations!$C$8,FALSE)</f>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E52" s="206"/>
      <c r="F52" s="102" t="s">
        <v>80</v>
      </c>
      <c r="G52" s="10"/>
    </row>
    <row r="53" spans="2:8" ht="62.25" customHeight="1">
      <c r="B53" s="135" t="str">
        <f>B52</f>
        <v>Lettonie</v>
      </c>
      <c r="C53" s="135" t="str">
        <f>C52</f>
        <v>European Regional Development Fund (ERDF) co-financing program</v>
      </c>
      <c r="D53" s="206"/>
      <c r="E53" s="206"/>
      <c r="F53" s="100" t="s">
        <v>81</v>
      </c>
      <c r="G53" s="10"/>
    </row>
    <row r="54" spans="2:8" ht="63" customHeight="1">
      <c r="B54" s="135" t="str">
        <f>B52</f>
        <v>Lettonie</v>
      </c>
      <c r="C54" s="135" t="str">
        <f>C52</f>
        <v>European Regional Development Fund (ERDF) co-financing program</v>
      </c>
      <c r="D54" s="206"/>
      <c r="E54" s="206"/>
      <c r="F54" s="100" t="s">
        <v>82</v>
      </c>
      <c r="G54" s="10"/>
    </row>
    <row r="55" spans="2:8" ht="62.25" customHeight="1">
      <c r="B55" s="135" t="str">
        <f>B52</f>
        <v>Lettonie</v>
      </c>
      <c r="C55" s="135" t="str">
        <f>C52</f>
        <v>European Regional Development Fund (ERDF) co-financing program</v>
      </c>
      <c r="D55" s="206"/>
      <c r="E55" s="206"/>
      <c r="F55" s="100" t="s">
        <v>83</v>
      </c>
      <c r="G55" s="10"/>
    </row>
    <row r="56" spans="2:8" ht="129.94999999999999" customHeight="1">
      <c r="B56" s="66" t="str">
        <f>VLOOKUP("Programme_Country_LV",Hidden_Translations!$B$11:$J$1040,Hidden_Translations!$C$8,FALSE)</f>
        <v>Lettonie</v>
      </c>
      <c r="C56" s="65" t="str">
        <f>VLOOKUP("Programme_Latvia_European Regional Development Fund (ERDF) co-financing program_Title",Hidden_Translations!$B$11:$J$1040,Hidden_Translations!$C$8,FALSE)</f>
        <v>European Regional Development Fund (ERDF) co-financing program</v>
      </c>
      <c r="D56" s="208" t="str">
        <f>VLOOKUP("Programme_Latvia_European Regional Development Fund (ERDF) co-financing program_Description",Hidden_Translations!$B$11:$J$1040,Hidden_Translations!$C$8,FALSE)</f>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E56" s="198"/>
      <c r="F56" s="101" t="s">
        <v>84</v>
      </c>
      <c r="G56" s="10"/>
    </row>
    <row r="57" spans="2:8" ht="120" customHeight="1">
      <c r="B57" s="63" t="str">
        <f>VLOOKUP("Programme_Country_LV",Hidden_Translations!$B$11:$J$1040,Hidden_Translations!$C$8,FALSE)</f>
        <v>Lettonie</v>
      </c>
      <c r="C57" s="64" t="str">
        <f>VLOOKUP("Programme_Latvia_State loan program to ESCO companies_Title",Hidden_Translations!$B$11:$J$1040,Hidden_Translations!$C$8,FALSE)</f>
        <v>State loan program to ESCO companies</v>
      </c>
      <c r="D57" s="207" t="str">
        <f>VLOOKUP("Programme_Latvia_State loan program to ESCO companies_Description",Hidden_Translations!$B$11:$J$1040,Hidden_Translations!$C$8,FALSE)</f>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E57" s="206"/>
      <c r="F57" s="100" t="s">
        <v>85</v>
      </c>
      <c r="G57" s="10"/>
      <c r="H57" s="67"/>
    </row>
    <row r="58" spans="2:8" ht="159.94999999999999" customHeight="1">
      <c r="B58" s="59" t="str">
        <f>VLOOKUP("Programme_Country_ES",Hidden_Translations!$B$11:$J$1040,Hidden_Translations!$C$8,FALSE)</f>
        <v>Espagne</v>
      </c>
      <c r="C58" s="59" t="str">
        <f>VLOOKUP("Programme_Spain_National Financing program (Regional Gov.) for energy efficiency actions in SMEs and large companies in the industrial sector_Title",Hidden_Translations!$B$11:$J$1040,Hidden_Translations!$C$8,FALSE)</f>
        <v>National Financing program (Regional Gov.) for energy efficiency actions in SMEs and large companies in the industrial sector</v>
      </c>
      <c r="D58" s="198" t="str">
        <f>VLOOKUP("Programme_Spain_National Financing program (Regional Gov.) for energy efficiency actions in SMEs and large companies in the industrial sector_Description",Hidden_Translations!$B$11:$J$1040,Hidden_Translations!$C$8,FALSE)</f>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E58" s="198"/>
      <c r="F58" s="101" t="s">
        <v>86</v>
      </c>
      <c r="G58" s="10"/>
    </row>
    <row r="59" spans="2:8" ht="189.95" customHeight="1">
      <c r="B59" s="61" t="str">
        <f>VLOOKUP("Programme_Country_ES",Hidden_Translations!$B$11:$J$1040,Hidden_Translations!$C$8,FALSE)</f>
        <v>Espagne</v>
      </c>
      <c r="C59" s="61" t="str">
        <f>VLOOKUP("Programme_Spain_National Financing program (IDAE) for energy efficiency actions in SMEs and large companies in the industrial sector_Title",Hidden_Translations!$B$11:$J$1040,Hidden_Translations!$C$8,FALSE)</f>
        <v>National Financing program (IDAE) for energy efficiency actions in SMEs and large companies in the industrial sector</v>
      </c>
      <c r="D59" s="197" t="str">
        <f>VLOOKUP("Programme_Spain_National Financing program (IDAE) for energy efficiency actions in SMEs and large companies in the industrial sector_Description",Hidden_Translations!$B$11:$J$1040,Hidden_Translations!$C$8,FALSE)</f>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E59" s="197"/>
      <c r="F59" s="134" t="s">
        <v>609</v>
      </c>
      <c r="G59" s="10"/>
    </row>
    <row r="60" spans="2:8" ht="69.95" customHeight="1">
      <c r="B60" s="129" t="str">
        <f>VLOOKUP("Programme_Country_NL",Hidden_Translations!$B$11:$J$1040,Hidden_Translations!$C$8,FALSE)</f>
        <v>Pays-Bas</v>
      </c>
      <c r="C60" s="124" t="str">
        <f>VLOOKUP("Programme_Netherlands_Voluntary agreements (MJA3/MEE)_Title",Hidden_Translations!$B$11:$J$1040,Hidden_Translations!$C$8,FALSE)</f>
        <v>Voluntary agreements (MJA3/MEE)</v>
      </c>
      <c r="D60" s="198" t="str">
        <f>VLOOKUP("Programme_Netherlands_Voluntary agreements (MJA3/MEE)_Description",Hidden_Translations!$B$11:$J$1040,Hidden_Translations!$C$8,FALSE)</f>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E60" s="198"/>
      <c r="F60" s="101" t="s">
        <v>598</v>
      </c>
      <c r="G60" s="10"/>
    </row>
    <row r="61" spans="2:8" ht="69.95" customHeight="1">
      <c r="B61" s="137" t="str">
        <f>B60</f>
        <v>Pays-Bas</v>
      </c>
      <c r="C61" s="137" t="str">
        <f>C60</f>
        <v>Voluntary agreements (MJA3/MEE)</v>
      </c>
      <c r="D61" s="198"/>
      <c r="E61" s="198"/>
      <c r="F61" s="101" t="s">
        <v>88</v>
      </c>
      <c r="G61" s="10"/>
    </row>
    <row r="62" spans="2:8" ht="127.5" customHeight="1">
      <c r="B62" s="137" t="str">
        <f>B60</f>
        <v>Pays-Bas</v>
      </c>
      <c r="C62" s="137" t="str">
        <f>C60</f>
        <v>Voluntary agreements (MJA3/MEE)</v>
      </c>
      <c r="D62" s="198"/>
      <c r="E62" s="198"/>
      <c r="F62" s="101" t="s">
        <v>89</v>
      </c>
      <c r="G62" s="10"/>
    </row>
    <row r="63" spans="2:8" ht="129.94999999999999" customHeight="1">
      <c r="B63" s="61" t="str">
        <f>VLOOKUP("Programme_Country_RO",Hidden_Translations!$B$11:$J$1040,Hidden_Translations!$C$8,FALSE)</f>
        <v>Roumanie</v>
      </c>
      <c r="C63" s="61" t="str">
        <f>VLOOKUP("Programme_Romania_Operational Program Big Infrastructure 6_Title",Hidden_Translations!$B$11:$J$1040,Hidden_Translations!$C$8,FALSE)</f>
        <v>Operational Program Big Infrastructure 6</v>
      </c>
      <c r="D63" s="197" t="str">
        <f>VLOOKUP("Programme_Romania_Operational Program Big Infrastructure 6_Description",Hidden_Translations!$B$11:$J$1040,Hidden_Translations!$C$8,FALSE)</f>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E63" s="197"/>
      <c r="F63" s="103" t="s">
        <v>343</v>
      </c>
      <c r="G63" s="10"/>
    </row>
    <row r="64" spans="2:8" ht="90" customHeight="1">
      <c r="B64" s="66" t="str">
        <f>VLOOKUP("Programme_Country_RO",Hidden_Translations!$B$11:$J$1040,Hidden_Translations!$C$8,FALSE)</f>
        <v>Roumanie</v>
      </c>
      <c r="C64" s="59" t="str">
        <f>VLOOKUP("Programme_Romania_Business Development SME Innovation_Title",Hidden_Translations!$B$11:$J$1040,Hidden_Translations!$C$8,FALSE)</f>
        <v>Business Development SME Innovation</v>
      </c>
      <c r="D64" s="198" t="str">
        <f>VLOOKUP("Programme_Romania_Business Development SME Innovation_Description",Hidden_Translations!$B$11:$J$1040,Hidden_Translations!$C$8,FALSE)</f>
        <v>Innovation Norway Programme of 22.7 mill Euros, Industrial green innovation component (Eligible companies: SME; technologies: more efficient processes in terms of resource utilisation)</v>
      </c>
      <c r="E64" s="198"/>
      <c r="F64" s="101" t="s">
        <v>344</v>
      </c>
      <c r="G64" s="10"/>
    </row>
    <row r="65" spans="2:7" ht="170.1" customHeight="1">
      <c r="B65" s="61" t="str">
        <f>VLOOKUP("Programme_Country_GR",Hidden_Translations!$B$11:$J$1040,Hidden_Translations!$C$8,FALSE)</f>
        <v>Grèce</v>
      </c>
      <c r="C65" s="61" t="str">
        <f>VLOOKUP("Programme_Greece_New Development Law_Title",Hidden_Translations!$B$11:$J$1040,Hidden_Translations!$C$8,FALSE)</f>
        <v>New Development Law</v>
      </c>
      <c r="D65" s="197" t="str">
        <f>VLOOKUP("Programme_Greece_New Development Law_Description",Hidden_Translations!$B$11:$J$1040,Hidden_Translations!$C$8,FALSE)</f>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E65" s="197"/>
      <c r="F65" s="98" t="s">
        <v>93</v>
      </c>
      <c r="G65" s="10"/>
    </row>
    <row r="66" spans="2:7" ht="120" customHeight="1">
      <c r="B66" s="59" t="str">
        <f>VLOOKUP("Programme_Country_GR",Hidden_Translations!$B$11:$J$1040,Hidden_Translations!$C$8,FALSE)</f>
        <v>Grèce</v>
      </c>
      <c r="C66" s="59" t="str">
        <f>VLOOKUP("Programme_Greece_Manufacturing, marketing or development of agricultural products by professional farmers_Title",Hidden_Translations!$B$11:$J$1040,Hidden_Translations!$C$8,FALSE)</f>
        <v>Manufacturing, marketing or development of agricultural products by professional farmers</v>
      </c>
      <c r="D66" s="198" t="str">
        <f>VLOOKUP("Programme_Greece_Manufacturing, marketing or development of agricultural products by professional farmers_Description",Hidden_Translations!$B$11:$J$1040,Hidden_Translations!$C$8,FALSE)</f>
        <v>Action 4.2.3 aims to incorporate innovation processes and the use of new technologies as well as environmentally friendly processes, which reduce the phenomenon of climate change (Eligible companies: SME)</v>
      </c>
      <c r="E66" s="198"/>
      <c r="F66" s="101" t="s">
        <v>95</v>
      </c>
      <c r="G66" s="10"/>
    </row>
    <row r="67" spans="2:7" ht="150" customHeight="1">
      <c r="B67" s="61" t="str">
        <f>VLOOKUP("Programme_Country_GR",Hidden_Translations!$B$11:$J$1040,Hidden_Translations!$C$8,FALSE)</f>
        <v>Grèce</v>
      </c>
      <c r="C67" s="61" t="str">
        <f>VLOOKUP("Programme_Greece_Competitiveness Toolbox for Small and Very Small Businesses” Program_Title",Hidden_Translations!$B$11:$J$1040,Hidden_Translations!$C$8,FALSE)</f>
        <v>Competitiveness Toolbox for Small and Very Small Businesses” Program</v>
      </c>
      <c r="D67" s="197" t="str">
        <f>VLOOKUP("Programme_Greece_Competitiveness Toolbox for Small and Very Small Businesses” Program_Description",Hidden_Translations!$B$11:$J$1040,Hidden_Translations!$C$8,FALSE)</f>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E67" s="197"/>
      <c r="F67" s="98" t="s">
        <v>96</v>
      </c>
      <c r="G67" s="10"/>
    </row>
  </sheetData>
  <sheetProtection sheet="1" autoFilter="0"/>
  <autoFilter ref="B8:F67" xr:uid="{00000000-0009-0000-0000-000003000000}">
    <filterColumn colId="2" showButton="0"/>
  </autoFilter>
  <mergeCells count="46">
    <mergeCell ref="D60:E62"/>
    <mergeCell ref="D48:E48"/>
    <mergeCell ref="D49:E49"/>
    <mergeCell ref="D50:E50"/>
    <mergeCell ref="D51:E51"/>
    <mergeCell ref="D57:E57"/>
    <mergeCell ref="D58:E58"/>
    <mergeCell ref="D59:E59"/>
    <mergeCell ref="D35:E36"/>
    <mergeCell ref="D39:E40"/>
    <mergeCell ref="D47:E47"/>
    <mergeCell ref="D52:E55"/>
    <mergeCell ref="D56:E56"/>
    <mergeCell ref="D45:E46"/>
    <mergeCell ref="D37:E38"/>
    <mergeCell ref="D42:E42"/>
    <mergeCell ref="D44:E44"/>
    <mergeCell ref="D43:E43"/>
    <mergeCell ref="D41:E41"/>
    <mergeCell ref="D25:E26"/>
    <mergeCell ref="D27:E28"/>
    <mergeCell ref="D29:E29"/>
    <mergeCell ref="D30:E32"/>
    <mergeCell ref="D33:E34"/>
    <mergeCell ref="B6:F6"/>
    <mergeCell ref="D8:E8"/>
    <mergeCell ref="D9:E9"/>
    <mergeCell ref="D10:E10"/>
    <mergeCell ref="D11:E11"/>
    <mergeCell ref="D66:E66"/>
    <mergeCell ref="D67:E67"/>
    <mergeCell ref="D63:E63"/>
    <mergeCell ref="D64:E64"/>
    <mergeCell ref="D65:E65"/>
    <mergeCell ref="D12:E13"/>
    <mergeCell ref="D23:E23"/>
    <mergeCell ref="D24:E24"/>
    <mergeCell ref="D18:E18"/>
    <mergeCell ref="D19:E19"/>
    <mergeCell ref="D20:E20"/>
    <mergeCell ref="D21:E21"/>
    <mergeCell ref="D22:E22"/>
    <mergeCell ref="D14:E14"/>
    <mergeCell ref="D15:E15"/>
    <mergeCell ref="D16:E16"/>
    <mergeCell ref="D17:E17"/>
  </mergeCells>
  <hyperlinks>
    <hyperlink ref="F9" r:id="rId1" xr:uid="{00000000-0004-0000-0300-000000000000}"/>
    <hyperlink ref="F10" r:id="rId2" xr:uid="{00000000-0004-0000-0300-000001000000}"/>
    <hyperlink ref="F11" r:id="rId3" xr:uid="{00000000-0004-0000-0300-000002000000}"/>
    <hyperlink ref="F12" r:id="rId4" xr:uid="{00000000-0004-0000-0300-000003000000}"/>
    <hyperlink ref="F13" r:id="rId5" xr:uid="{00000000-0004-0000-0300-000004000000}"/>
    <hyperlink ref="F14" r:id="rId6" xr:uid="{00000000-0004-0000-0300-000005000000}"/>
    <hyperlink ref="F15" r:id="rId7" xr:uid="{00000000-0004-0000-0300-000006000000}"/>
    <hyperlink ref="F16" r:id="rId8" xr:uid="{00000000-0004-0000-0300-000007000000}"/>
    <hyperlink ref="F18" r:id="rId9" xr:uid="{00000000-0004-0000-0300-000008000000}"/>
    <hyperlink ref="F20" r:id="rId10" xr:uid="{00000000-0004-0000-0300-000009000000}"/>
    <hyperlink ref="F21" r:id="rId11" xr:uid="{00000000-0004-0000-0300-00000A000000}"/>
    <hyperlink ref="F22" r:id="rId12" xr:uid="{00000000-0004-0000-0300-00000B000000}"/>
    <hyperlink ref="F23" r:id="rId13" xr:uid="{00000000-0004-0000-0300-00000C000000}"/>
    <hyperlink ref="F24" r:id="rId14" xr:uid="{00000000-0004-0000-0300-00000D000000}"/>
    <hyperlink ref="F25" r:id="rId15" xr:uid="{00000000-0004-0000-0300-00000E000000}"/>
    <hyperlink ref="F26" r:id="rId16" xr:uid="{00000000-0004-0000-0300-00000F000000}"/>
    <hyperlink ref="F27" r:id="rId17" xr:uid="{00000000-0004-0000-0300-000010000000}"/>
    <hyperlink ref="F29" r:id="rId18" xr:uid="{00000000-0004-0000-0300-000011000000}"/>
    <hyperlink ref="F30" r:id="rId19" xr:uid="{00000000-0004-0000-0300-000012000000}"/>
    <hyperlink ref="F31" r:id="rId20" xr:uid="{00000000-0004-0000-0300-000013000000}"/>
    <hyperlink ref="F32" r:id="rId21" xr:uid="{00000000-0004-0000-0300-000014000000}"/>
    <hyperlink ref="F35" r:id="rId22" xr:uid="{00000000-0004-0000-0300-000015000000}"/>
    <hyperlink ref="F36" r:id="rId23" xr:uid="{00000000-0004-0000-0300-000016000000}"/>
    <hyperlink ref="F37" r:id="rId24" xr:uid="{00000000-0004-0000-0300-000017000000}"/>
    <hyperlink ref="F39" r:id="rId25" xr:uid="{00000000-0004-0000-0300-000018000000}"/>
    <hyperlink ref="F40" r:id="rId26" xr:uid="{00000000-0004-0000-0300-000019000000}"/>
    <hyperlink ref="F41" r:id="rId27" display="https://www.emas.de/foerderung_x000a_" xr:uid="{00000000-0004-0000-0300-00001A000000}"/>
    <hyperlink ref="F46" r:id="rId28" xr:uid="{00000000-0004-0000-0300-00001B000000}"/>
    <hyperlink ref="F47" r:id="rId29" xr:uid="{00000000-0004-0000-0300-00001C000000}"/>
    <hyperlink ref="F66" r:id="rId30" xr:uid="{00000000-0004-0000-0300-00001D000000}"/>
    <hyperlink ref="F65" r:id="rId31" xr:uid="{00000000-0004-0000-0300-00001E000000}"/>
    <hyperlink ref="F60" r:id="rId32" xr:uid="{00000000-0004-0000-0300-00001F000000}"/>
    <hyperlink ref="F61" r:id="rId33" xr:uid="{00000000-0004-0000-0300-000020000000}"/>
    <hyperlink ref="F62" r:id="rId34" xr:uid="{00000000-0004-0000-0300-000021000000}"/>
    <hyperlink ref="F59" r:id="rId35" xr:uid="{00000000-0004-0000-0300-000022000000}"/>
    <hyperlink ref="F58" r:id="rId36" xr:uid="{00000000-0004-0000-0300-000023000000}"/>
    <hyperlink ref="F57" r:id="rId37" xr:uid="{00000000-0004-0000-0300-000024000000}"/>
    <hyperlink ref="F56" r:id="rId38" xr:uid="{00000000-0004-0000-0300-000025000000}"/>
    <hyperlink ref="F55" r:id="rId39" xr:uid="{00000000-0004-0000-0300-000026000000}"/>
    <hyperlink ref="F54" r:id="rId40" xr:uid="{00000000-0004-0000-0300-000027000000}"/>
    <hyperlink ref="F53" r:id="rId41" xr:uid="{00000000-0004-0000-0300-000028000000}"/>
    <hyperlink ref="F52" r:id="rId42" xr:uid="{00000000-0004-0000-0300-000029000000}"/>
    <hyperlink ref="F19" r:id="rId43" xr:uid="{00000000-0004-0000-0300-00002A000000}"/>
    <hyperlink ref="F63" r:id="rId44" xr:uid="{00000000-0004-0000-0300-00002B000000}"/>
    <hyperlink ref="F17" r:id="rId45" xr:uid="{00000000-0004-0000-0300-00002C000000}"/>
    <hyperlink ref="F42" r:id="rId46" display="https://www.emas.de/foerderung " xr:uid="{00000000-0004-0000-0300-00002D000000}"/>
    <hyperlink ref="F45" r:id="rId47" location="focuspoint" xr:uid="{00000000-0004-0000-0300-00002E000000}"/>
    <hyperlink ref="F48" r:id="rId48" xr:uid="{00000000-0004-0000-0300-00002F000000}"/>
    <hyperlink ref="F49" r:id="rId49" xr:uid="{00000000-0004-0000-0300-000030000000}"/>
    <hyperlink ref="F50" r:id="rId50" xr:uid="{00000000-0004-0000-0300-000031000000}"/>
    <hyperlink ref="F51" r:id="rId51" xr:uid="{00000000-0004-0000-0300-000032000000}"/>
    <hyperlink ref="F33" r:id="rId52" xr:uid="{00000000-0004-0000-0300-000033000000}"/>
    <hyperlink ref="F28" r:id="rId53" xr:uid="{00000000-0004-0000-0300-000034000000}"/>
    <hyperlink ref="F34" r:id="rId54" xr:uid="{00000000-0004-0000-0300-000035000000}"/>
    <hyperlink ref="F64" r:id="rId55" xr:uid="{00000000-0004-0000-0300-000036000000}"/>
    <hyperlink ref="F67" r:id="rId56" xr:uid="{00000000-0004-0000-0300-000037000000}"/>
  </hyperlinks>
  <pageMargins left="0.7" right="0.7" top="0.78740157499999996" bottom="0.78740157499999996" header="0.3" footer="0.3"/>
  <pageSetup paperSize="9" scale="77" orientation="landscape" r:id="rId57"/>
  <rowBreaks count="1" manualBreakCount="1">
    <brk id="43" max="5" man="1"/>
  </rowBreaks>
  <drawing r:id="rId5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0" tint="-0.499984740745262"/>
  </sheetPr>
  <dimension ref="B2:J17"/>
  <sheetViews>
    <sheetView workbookViewId="0"/>
  </sheetViews>
  <sheetFormatPr baseColWidth="10" defaultColWidth="11" defaultRowHeight="15"/>
  <cols>
    <col min="1" max="1" width="3.625" style="1" customWidth="1"/>
    <col min="2" max="2" width="15.625" style="1" customWidth="1"/>
    <col min="3" max="10" width="10.625" style="1" customWidth="1"/>
    <col min="11" max="16384" width="11" style="1"/>
  </cols>
  <sheetData>
    <row r="2" spans="2:10" ht="18.75">
      <c r="B2" s="2" t="str">
        <f>VLOOKUP("General_Header",Hidden_Translations!$B$11:$J$1040,Hidden_Translations!$C$8,FALSE)</f>
        <v>Améliorer l'efficacité énergétique de la chaîne du froid (ICCEE)</v>
      </c>
      <c r="C2" s="12"/>
      <c r="D2" s="12"/>
      <c r="E2" s="12"/>
      <c r="F2" s="12"/>
      <c r="G2" s="12"/>
      <c r="H2" s="12"/>
      <c r="I2" s="12"/>
      <c r="J2" s="12"/>
    </row>
    <row r="4" spans="2:10" ht="18.75">
      <c r="B4" s="3" t="s">
        <v>248</v>
      </c>
      <c r="C4" s="14"/>
      <c r="D4" s="14"/>
      <c r="E4" s="14"/>
      <c r="F4" s="14"/>
      <c r="G4" s="14"/>
      <c r="H4" s="14"/>
      <c r="I4" s="14"/>
      <c r="J4" s="14"/>
    </row>
    <row r="6" spans="2:10">
      <c r="B6" s="104" t="s">
        <v>486</v>
      </c>
      <c r="C6" s="13"/>
      <c r="D6" s="13"/>
      <c r="E6" s="13"/>
      <c r="F6" s="13"/>
      <c r="G6" s="13"/>
      <c r="H6" s="13"/>
      <c r="I6" s="13"/>
      <c r="J6" s="13"/>
    </row>
    <row r="8" spans="2:10">
      <c r="B8" s="4" t="s">
        <v>6</v>
      </c>
      <c r="C8" s="4" t="s">
        <v>7</v>
      </c>
      <c r="D8" s="4"/>
      <c r="E8" s="4"/>
      <c r="F8" s="4"/>
      <c r="G8" s="4"/>
      <c r="H8" s="4"/>
      <c r="I8" s="4"/>
      <c r="J8" s="4"/>
    </row>
    <row r="10" spans="2:10" ht="15.75" customHeight="1">
      <c r="B10" s="5" t="s">
        <v>8</v>
      </c>
      <c r="C10" s="13" t="s">
        <v>0</v>
      </c>
      <c r="D10" s="7">
        <v>1</v>
      </c>
      <c r="E10" s="13"/>
      <c r="F10" s="7"/>
      <c r="G10" s="7"/>
      <c r="H10" s="7"/>
      <c r="I10" s="7"/>
      <c r="J10" s="6"/>
    </row>
    <row r="11" spans="2:10">
      <c r="B11" s="13"/>
      <c r="C11" s="13" t="s">
        <v>9</v>
      </c>
      <c r="D11" s="13">
        <v>2</v>
      </c>
      <c r="E11" s="13"/>
      <c r="F11" s="13"/>
      <c r="G11" s="13"/>
      <c r="H11" s="13"/>
      <c r="I11" s="13"/>
      <c r="J11" s="13"/>
    </row>
    <row r="12" spans="2:10">
      <c r="B12" s="13"/>
      <c r="C12" s="13" t="s">
        <v>10</v>
      </c>
      <c r="D12" s="13">
        <v>3</v>
      </c>
      <c r="E12" s="13"/>
      <c r="F12" s="13"/>
      <c r="G12" s="13"/>
      <c r="H12" s="13"/>
      <c r="I12" s="13"/>
      <c r="J12" s="13"/>
    </row>
    <row r="13" spans="2:10">
      <c r="B13" s="13"/>
      <c r="C13" s="13" t="s">
        <v>11</v>
      </c>
      <c r="D13" s="13">
        <v>4</v>
      </c>
      <c r="E13" s="13"/>
      <c r="F13" s="13"/>
      <c r="G13" s="13"/>
      <c r="H13" s="13"/>
      <c r="I13" s="13"/>
      <c r="J13" s="13"/>
    </row>
    <row r="14" spans="2:10">
      <c r="B14" s="13"/>
      <c r="C14" s="144" t="s">
        <v>608</v>
      </c>
      <c r="D14" s="13">
        <v>5</v>
      </c>
      <c r="E14" s="13"/>
      <c r="F14" s="13"/>
      <c r="G14" s="13"/>
      <c r="H14" s="13"/>
      <c r="I14" s="13"/>
      <c r="J14" s="13"/>
    </row>
    <row r="15" spans="2:10">
      <c r="B15" s="13"/>
      <c r="C15" s="13" t="s">
        <v>12</v>
      </c>
      <c r="D15" s="13">
        <v>6</v>
      </c>
      <c r="E15" s="13"/>
      <c r="F15" s="13"/>
      <c r="G15" s="13"/>
    </row>
    <row r="16" spans="2:10">
      <c r="B16" s="13"/>
      <c r="C16" s="13" t="s">
        <v>13</v>
      </c>
      <c r="D16" s="13">
        <v>7</v>
      </c>
      <c r="E16" s="13"/>
      <c r="F16" s="13"/>
      <c r="G16" s="13"/>
    </row>
    <row r="17" spans="2:7">
      <c r="B17" s="13"/>
      <c r="C17" s="13" t="s">
        <v>14</v>
      </c>
      <c r="D17" s="13">
        <v>8</v>
      </c>
      <c r="E17" s="13"/>
      <c r="F17" s="13"/>
      <c r="G17" s="13"/>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theme="0" tint="-0.499984740745262"/>
  </sheetPr>
  <dimension ref="B2:L822"/>
  <sheetViews>
    <sheetView zoomScale="55" zoomScaleNormal="55" workbookViewId="0">
      <pane xSplit="3" topLeftCell="G1" activePane="topRight" state="frozen"/>
      <selection pane="topRight" activeCell="E22" sqref="E22"/>
    </sheetView>
  </sheetViews>
  <sheetFormatPr baseColWidth="10" defaultColWidth="11" defaultRowHeight="15"/>
  <cols>
    <col min="1" max="1" width="3.625" style="8" customWidth="1"/>
    <col min="2" max="2" width="41.75" style="1" customWidth="1"/>
    <col min="3" max="10" width="60.625" style="1" customWidth="1"/>
    <col min="11" max="12" width="10.625" style="8" customWidth="1"/>
    <col min="13" max="16384" width="11" style="8"/>
  </cols>
  <sheetData>
    <row r="2" spans="2:12" ht="18.75">
      <c r="B2" s="2" t="str">
        <f>VLOOKUP("General_Header",Hidden_Translations!$B$11:$J$1040,Hidden_Translations!$C$8,FALSE)</f>
        <v>Améliorer l'efficacité énergétique de la chaîne du froid (ICCEE)</v>
      </c>
      <c r="C2" s="12"/>
      <c r="D2" s="12"/>
      <c r="E2" s="12"/>
      <c r="F2" s="12"/>
      <c r="G2" s="12"/>
      <c r="H2" s="12"/>
      <c r="I2" s="12"/>
      <c r="J2" s="12"/>
      <c r="K2" s="19"/>
      <c r="L2" s="38"/>
    </row>
    <row r="4" spans="2:12" ht="18.75">
      <c r="B4" s="3" t="s">
        <v>249</v>
      </c>
      <c r="C4" s="14"/>
      <c r="D4" s="14"/>
      <c r="E4" s="14"/>
      <c r="F4" s="14"/>
      <c r="G4" s="14"/>
      <c r="H4" s="14"/>
      <c r="I4" s="14"/>
      <c r="J4" s="14"/>
      <c r="K4" s="39"/>
      <c r="L4" s="39"/>
    </row>
    <row r="5" spans="2:12">
      <c r="K5" s="40"/>
      <c r="L5" s="40"/>
    </row>
    <row r="6" spans="2:12">
      <c r="B6" s="210" t="s">
        <v>485</v>
      </c>
      <c r="C6" s="211"/>
      <c r="D6" s="211"/>
      <c r="E6" s="211"/>
      <c r="F6" s="211"/>
      <c r="G6" s="211"/>
      <c r="H6" s="211"/>
      <c r="I6" s="211"/>
      <c r="J6" s="211"/>
      <c r="K6" s="211"/>
      <c r="L6" s="211"/>
    </row>
    <row r="8" spans="2:12">
      <c r="B8" s="76" t="s">
        <v>15</v>
      </c>
      <c r="C8" s="13">
        <f>VLOOKUP(Info!C8,Hidden_Lists!C10:D17,2,FALSE)+1</f>
        <v>7</v>
      </c>
      <c r="D8" s="13"/>
      <c r="E8" s="13"/>
      <c r="F8" s="13"/>
      <c r="G8" s="13"/>
      <c r="H8" s="13"/>
      <c r="I8" s="13"/>
      <c r="J8" s="13"/>
      <c r="K8" s="19"/>
      <c r="L8" s="19"/>
    </row>
    <row r="10" spans="2:12">
      <c r="B10" s="4" t="s">
        <v>16</v>
      </c>
      <c r="C10" s="4" t="s">
        <v>0</v>
      </c>
      <c r="D10" s="4" t="s">
        <v>9</v>
      </c>
      <c r="E10" s="4" t="s">
        <v>10</v>
      </c>
      <c r="F10" s="4" t="s">
        <v>11</v>
      </c>
      <c r="G10" s="4" t="s">
        <v>608</v>
      </c>
      <c r="H10" s="4" t="s">
        <v>12</v>
      </c>
      <c r="I10" s="4" t="s">
        <v>13</v>
      </c>
      <c r="J10" s="4" t="s">
        <v>14</v>
      </c>
      <c r="K10" s="41"/>
      <c r="L10" s="41"/>
    </row>
    <row r="11" spans="2:12">
      <c r="B11" s="20" t="s">
        <v>17</v>
      </c>
      <c r="C11" s="16" t="s">
        <v>18</v>
      </c>
      <c r="D11" s="16" t="s">
        <v>19</v>
      </c>
      <c r="E11" s="166" t="s">
        <v>1132</v>
      </c>
      <c r="F11" s="167" t="s">
        <v>1135</v>
      </c>
      <c r="G11" s="157" t="s">
        <v>830</v>
      </c>
      <c r="H11" s="167" t="s">
        <v>1133</v>
      </c>
      <c r="I11" s="168" t="s">
        <v>1136</v>
      </c>
      <c r="J11" s="167" t="s">
        <v>1134</v>
      </c>
      <c r="K11" s="16"/>
      <c r="L11" s="16"/>
    </row>
    <row r="12" spans="2:12">
      <c r="B12" s="48" t="s">
        <v>20</v>
      </c>
      <c r="C12" s="71" t="s">
        <v>244</v>
      </c>
      <c r="D12" s="71" t="s">
        <v>472</v>
      </c>
      <c r="E12" s="152" t="s">
        <v>629</v>
      </c>
      <c r="F12" s="158" t="s">
        <v>731</v>
      </c>
      <c r="G12" s="158" t="s">
        <v>831</v>
      </c>
      <c r="H12" s="158" t="s">
        <v>936</v>
      </c>
      <c r="I12" s="170" t="s">
        <v>1140</v>
      </c>
      <c r="J12" s="158" t="s">
        <v>1034</v>
      </c>
      <c r="K12" s="16"/>
      <c r="L12" s="16"/>
    </row>
    <row r="13" spans="2:12" ht="75" customHeight="1">
      <c r="B13" s="49" t="s">
        <v>21</v>
      </c>
      <c r="C13" s="107" t="s">
        <v>501</v>
      </c>
      <c r="D13" s="116" t="s">
        <v>574</v>
      </c>
      <c r="E13" s="152" t="s">
        <v>630</v>
      </c>
      <c r="F13" s="160" t="s">
        <v>732</v>
      </c>
      <c r="G13" s="158" t="s">
        <v>832</v>
      </c>
      <c r="H13" s="158" t="s">
        <v>937</v>
      </c>
      <c r="I13" s="170" t="s">
        <v>1141</v>
      </c>
      <c r="J13" s="158" t="s">
        <v>1035</v>
      </c>
      <c r="K13" s="16"/>
      <c r="L13" s="16"/>
    </row>
    <row r="14" spans="2:12">
      <c r="B14" s="49" t="s">
        <v>22</v>
      </c>
      <c r="C14" s="42" t="s">
        <v>23</v>
      </c>
      <c r="D14" s="140" t="s">
        <v>452</v>
      </c>
      <c r="E14" s="152" t="s">
        <v>631</v>
      </c>
      <c r="F14" s="160" t="s">
        <v>733</v>
      </c>
      <c r="G14" s="158" t="s">
        <v>833</v>
      </c>
      <c r="H14" s="158" t="s">
        <v>938</v>
      </c>
      <c r="I14" s="170" t="s">
        <v>1142</v>
      </c>
      <c r="J14" s="155" t="s">
        <v>1036</v>
      </c>
      <c r="K14" s="16"/>
      <c r="L14" s="16"/>
    </row>
    <row r="15" spans="2:12" ht="75">
      <c r="B15" s="142" t="s">
        <v>605</v>
      </c>
      <c r="C15" s="143" t="s">
        <v>606</v>
      </c>
      <c r="D15" s="140" t="s">
        <v>607</v>
      </c>
      <c r="E15" s="152" t="s">
        <v>632</v>
      </c>
      <c r="F15" s="160" t="s">
        <v>734</v>
      </c>
      <c r="G15" s="158" t="s">
        <v>834</v>
      </c>
      <c r="H15" s="158" t="s">
        <v>939</v>
      </c>
      <c r="I15" s="170" t="s">
        <v>1143</v>
      </c>
      <c r="J15" s="158" t="s">
        <v>1037</v>
      </c>
      <c r="K15" s="16"/>
      <c r="L15" s="16"/>
    </row>
    <row r="16" spans="2:12">
      <c r="B16" s="50" t="s">
        <v>24</v>
      </c>
      <c r="C16" s="42" t="s">
        <v>25</v>
      </c>
      <c r="D16" s="140" t="s">
        <v>25</v>
      </c>
      <c r="E16" s="152" t="s">
        <v>633</v>
      </c>
      <c r="F16" s="160" t="s">
        <v>735</v>
      </c>
      <c r="G16" s="158" t="s">
        <v>835</v>
      </c>
      <c r="H16" s="158" t="s">
        <v>940</v>
      </c>
      <c r="I16" s="170" t="s">
        <v>1144</v>
      </c>
      <c r="J16" s="158" t="s">
        <v>1038</v>
      </c>
      <c r="K16" s="16"/>
      <c r="L16" s="16"/>
    </row>
    <row r="17" spans="2:12">
      <c r="B17" s="50" t="s">
        <v>26</v>
      </c>
      <c r="C17" s="42" t="s">
        <v>27</v>
      </c>
      <c r="D17" s="140" t="s">
        <v>453</v>
      </c>
      <c r="E17" s="152" t="s">
        <v>634</v>
      </c>
      <c r="F17" s="160" t="s">
        <v>736</v>
      </c>
      <c r="G17" s="158" t="s">
        <v>836</v>
      </c>
      <c r="H17" s="158" t="s">
        <v>941</v>
      </c>
      <c r="I17" s="170" t="s">
        <v>1145</v>
      </c>
      <c r="J17" s="158" t="s">
        <v>1039</v>
      </c>
      <c r="K17" s="16"/>
      <c r="L17" s="16"/>
    </row>
    <row r="18" spans="2:12" ht="93" customHeight="1">
      <c r="B18" s="50" t="s">
        <v>28</v>
      </c>
      <c r="C18" s="21" t="s">
        <v>137</v>
      </c>
      <c r="D18" s="138" t="s">
        <v>603</v>
      </c>
      <c r="E18" s="152" t="s">
        <v>635</v>
      </c>
      <c r="F18" s="160" t="s">
        <v>737</v>
      </c>
      <c r="G18" s="158" t="s">
        <v>837</v>
      </c>
      <c r="H18" s="158" t="s">
        <v>942</v>
      </c>
      <c r="I18" s="170" t="s">
        <v>1146</v>
      </c>
      <c r="J18" s="158" t="s">
        <v>1040</v>
      </c>
      <c r="K18" s="16"/>
      <c r="L18" s="16"/>
    </row>
    <row r="19" spans="2:12">
      <c r="B19" s="50" t="s">
        <v>29</v>
      </c>
      <c r="C19" s="42" t="s">
        <v>30</v>
      </c>
      <c r="D19" s="140" t="s">
        <v>454</v>
      </c>
      <c r="E19" s="152" t="s">
        <v>636</v>
      </c>
      <c r="F19" s="160" t="s">
        <v>738</v>
      </c>
      <c r="G19" s="158" t="s">
        <v>838</v>
      </c>
      <c r="H19" s="158" t="s">
        <v>943</v>
      </c>
      <c r="I19" s="170" t="s">
        <v>1147</v>
      </c>
      <c r="J19" s="158" t="s">
        <v>1041</v>
      </c>
      <c r="K19" s="16"/>
      <c r="L19" s="16"/>
    </row>
    <row r="20" spans="2:12" ht="30">
      <c r="B20" s="50" t="s">
        <v>31</v>
      </c>
      <c r="C20" s="42" t="s">
        <v>32</v>
      </c>
      <c r="D20" s="140" t="s">
        <v>455</v>
      </c>
      <c r="E20" s="152" t="s">
        <v>637</v>
      </c>
      <c r="F20" s="158" t="s">
        <v>739</v>
      </c>
      <c r="G20" s="158" t="s">
        <v>839</v>
      </c>
      <c r="H20" s="158" t="s">
        <v>944</v>
      </c>
      <c r="I20" s="170" t="s">
        <v>1148</v>
      </c>
      <c r="J20" s="158" t="s">
        <v>1042</v>
      </c>
      <c r="K20" s="16"/>
      <c r="L20" s="16"/>
    </row>
    <row r="21" spans="2:12">
      <c r="B21" s="50" t="s">
        <v>33</v>
      </c>
      <c r="C21" s="42" t="s">
        <v>34</v>
      </c>
      <c r="D21" s="140" t="s">
        <v>456</v>
      </c>
      <c r="E21" s="152" t="s">
        <v>638</v>
      </c>
      <c r="F21" s="158" t="s">
        <v>740</v>
      </c>
      <c r="G21" s="158" t="s">
        <v>840</v>
      </c>
      <c r="H21" s="158" t="s">
        <v>945</v>
      </c>
      <c r="I21" s="170" t="s">
        <v>1149</v>
      </c>
      <c r="J21" s="158" t="s">
        <v>1043</v>
      </c>
      <c r="K21" s="16"/>
      <c r="L21" s="16"/>
    </row>
    <row r="22" spans="2:12">
      <c r="B22" s="50" t="s">
        <v>35</v>
      </c>
      <c r="C22" s="42" t="s">
        <v>36</v>
      </c>
      <c r="D22" s="140" t="s">
        <v>457</v>
      </c>
      <c r="E22" s="152" t="s">
        <v>639</v>
      </c>
      <c r="F22" s="158" t="s">
        <v>741</v>
      </c>
      <c r="G22" s="158" t="s">
        <v>841</v>
      </c>
      <c r="H22" s="158" t="s">
        <v>946</v>
      </c>
      <c r="I22" s="170" t="s">
        <v>1150</v>
      </c>
      <c r="J22" s="158" t="s">
        <v>1044</v>
      </c>
      <c r="K22" s="16"/>
      <c r="L22" s="16"/>
    </row>
    <row r="23" spans="2:12">
      <c r="B23" s="50" t="s">
        <v>37</v>
      </c>
      <c r="C23" s="42" t="s">
        <v>38</v>
      </c>
      <c r="D23" s="140" t="s">
        <v>575</v>
      </c>
      <c r="E23" s="152" t="s">
        <v>640</v>
      </c>
      <c r="F23" s="158" t="s">
        <v>742</v>
      </c>
      <c r="G23" s="158" t="s">
        <v>842</v>
      </c>
      <c r="H23" s="158" t="s">
        <v>947</v>
      </c>
      <c r="I23" s="170" t="s">
        <v>1151</v>
      </c>
      <c r="J23" s="158" t="s">
        <v>1045</v>
      </c>
      <c r="K23" s="16"/>
      <c r="L23" s="16"/>
    </row>
    <row r="24" spans="2:12" ht="30">
      <c r="B24" s="50" t="s">
        <v>39</v>
      </c>
      <c r="C24" s="42" t="s">
        <v>40</v>
      </c>
      <c r="D24" s="140" t="s">
        <v>458</v>
      </c>
      <c r="E24" s="152" t="s">
        <v>641</v>
      </c>
      <c r="F24" s="158" t="s">
        <v>743</v>
      </c>
      <c r="G24" s="158" t="s">
        <v>843</v>
      </c>
      <c r="H24" s="158" t="s">
        <v>948</v>
      </c>
      <c r="I24" s="170" t="s">
        <v>1152</v>
      </c>
      <c r="J24" s="158" t="s">
        <v>1046</v>
      </c>
      <c r="K24" s="16"/>
      <c r="L24" s="16"/>
    </row>
    <row r="25" spans="2:12">
      <c r="B25" s="50" t="s">
        <v>41</v>
      </c>
      <c r="C25" s="42" t="s">
        <v>42</v>
      </c>
      <c r="D25" s="140" t="s">
        <v>459</v>
      </c>
      <c r="E25" s="152" t="s">
        <v>642</v>
      </c>
      <c r="F25" s="158" t="s">
        <v>744</v>
      </c>
      <c r="G25" s="158" t="s">
        <v>844</v>
      </c>
      <c r="H25" s="158" t="s">
        <v>949</v>
      </c>
      <c r="I25" s="170" t="s">
        <v>1153</v>
      </c>
      <c r="J25" s="158" t="s">
        <v>1047</v>
      </c>
      <c r="K25" s="16"/>
      <c r="L25" s="16"/>
    </row>
    <row r="26" spans="2:12">
      <c r="B26" s="147" t="s">
        <v>620</v>
      </c>
      <c r="C26" s="149" t="s">
        <v>618</v>
      </c>
      <c r="D26" s="149" t="s">
        <v>618</v>
      </c>
      <c r="E26" s="152" t="s">
        <v>643</v>
      </c>
      <c r="F26" s="158" t="s">
        <v>745</v>
      </c>
      <c r="G26" s="158" t="s">
        <v>845</v>
      </c>
      <c r="H26" s="158" t="s">
        <v>950</v>
      </c>
      <c r="I26" s="170" t="s">
        <v>1154</v>
      </c>
      <c r="J26" s="156" t="s">
        <v>1048</v>
      </c>
      <c r="K26" s="16"/>
      <c r="L26" s="16"/>
    </row>
    <row r="27" spans="2:12">
      <c r="B27" s="147" t="s">
        <v>622</v>
      </c>
      <c r="C27" s="148" t="s">
        <v>619</v>
      </c>
      <c r="D27" s="148" t="s">
        <v>621</v>
      </c>
      <c r="E27" s="152" t="s">
        <v>644</v>
      </c>
      <c r="F27" s="158" t="s">
        <v>746</v>
      </c>
      <c r="G27" s="158" t="s">
        <v>619</v>
      </c>
      <c r="H27" s="158" t="s">
        <v>951</v>
      </c>
      <c r="I27" s="170" t="s">
        <v>1155</v>
      </c>
      <c r="J27" s="158" t="s">
        <v>1049</v>
      </c>
      <c r="K27" s="16"/>
      <c r="L27" s="16"/>
    </row>
    <row r="28" spans="2:12" ht="240">
      <c r="B28" s="147" t="s">
        <v>623</v>
      </c>
      <c r="C28" s="148" t="s">
        <v>625</v>
      </c>
      <c r="D28" s="140" t="s">
        <v>624</v>
      </c>
      <c r="E28" s="153" t="s">
        <v>645</v>
      </c>
      <c r="F28" s="158" t="s">
        <v>747</v>
      </c>
      <c r="G28" s="158" t="s">
        <v>846</v>
      </c>
      <c r="H28" s="158" t="s">
        <v>952</v>
      </c>
      <c r="I28" s="170" t="s">
        <v>1156</v>
      </c>
      <c r="J28" s="158" t="s">
        <v>1050</v>
      </c>
      <c r="K28" s="16"/>
      <c r="L28" s="16"/>
    </row>
    <row r="29" spans="2:12">
      <c r="B29" s="47" t="s">
        <v>258</v>
      </c>
      <c r="C29" s="45" t="s">
        <v>245</v>
      </c>
      <c r="D29" s="71" t="s">
        <v>473</v>
      </c>
      <c r="E29" s="153" t="s">
        <v>646</v>
      </c>
      <c r="F29" s="158" t="s">
        <v>748</v>
      </c>
      <c r="G29" s="158" t="s">
        <v>847</v>
      </c>
      <c r="H29" s="158" t="s">
        <v>953</v>
      </c>
      <c r="I29" s="170" t="s">
        <v>1157</v>
      </c>
      <c r="J29" s="158" t="s">
        <v>1051</v>
      </c>
      <c r="K29" s="16"/>
      <c r="L29" s="16"/>
    </row>
    <row r="30" spans="2:12">
      <c r="B30" s="52" t="s">
        <v>259</v>
      </c>
      <c r="C30" s="45" t="s">
        <v>1</v>
      </c>
      <c r="D30" s="140" t="s">
        <v>460</v>
      </c>
      <c r="E30" s="153" t="s">
        <v>647</v>
      </c>
      <c r="F30" s="158" t="s">
        <v>749</v>
      </c>
      <c r="G30" s="158" t="s">
        <v>848</v>
      </c>
      <c r="H30" s="158" t="s">
        <v>954</v>
      </c>
      <c r="I30" s="170" t="s">
        <v>1158</v>
      </c>
      <c r="J30" s="155" t="s">
        <v>1052</v>
      </c>
      <c r="K30" s="16"/>
      <c r="L30" s="16"/>
    </row>
    <row r="31" spans="2:12">
      <c r="B31" s="47" t="s">
        <v>260</v>
      </c>
      <c r="C31" s="45" t="s">
        <v>2</v>
      </c>
      <c r="D31" s="21" t="s">
        <v>264</v>
      </c>
      <c r="E31" s="153" t="s">
        <v>648</v>
      </c>
      <c r="F31" s="158" t="s">
        <v>750</v>
      </c>
      <c r="G31" s="158" t="s">
        <v>849</v>
      </c>
      <c r="H31" s="158" t="s">
        <v>2</v>
      </c>
      <c r="I31" s="170" t="s">
        <v>1159</v>
      </c>
      <c r="J31" s="155" t="s">
        <v>648</v>
      </c>
      <c r="K31" s="16"/>
      <c r="L31" s="16"/>
    </row>
    <row r="32" spans="2:12">
      <c r="B32" s="52" t="s">
        <v>261</v>
      </c>
      <c r="C32" s="45" t="s">
        <v>3</v>
      </c>
      <c r="D32" s="21" t="s">
        <v>3</v>
      </c>
      <c r="E32" s="153" t="s">
        <v>649</v>
      </c>
      <c r="F32" s="158" t="s">
        <v>735</v>
      </c>
      <c r="G32" s="158" t="s">
        <v>850</v>
      </c>
      <c r="H32" s="158" t="s">
        <v>3</v>
      </c>
      <c r="I32" s="170" t="s">
        <v>1160</v>
      </c>
      <c r="J32" s="155" t="s">
        <v>1053</v>
      </c>
      <c r="K32" s="16"/>
      <c r="L32" s="16"/>
    </row>
    <row r="33" spans="2:12">
      <c r="B33" s="47" t="s">
        <v>262</v>
      </c>
      <c r="C33" s="45" t="s">
        <v>4</v>
      </c>
      <c r="D33" s="21" t="s">
        <v>265</v>
      </c>
      <c r="E33" s="153" t="s">
        <v>650</v>
      </c>
      <c r="F33" s="158" t="s">
        <v>751</v>
      </c>
      <c r="G33" s="158" t="s">
        <v>851</v>
      </c>
      <c r="H33" s="158" t="s">
        <v>955</v>
      </c>
      <c r="I33" s="170" t="s">
        <v>1161</v>
      </c>
      <c r="J33" s="155" t="s">
        <v>1054</v>
      </c>
      <c r="K33" s="16"/>
      <c r="L33" s="16"/>
    </row>
    <row r="34" spans="2:12">
      <c r="B34" s="52" t="s">
        <v>263</v>
      </c>
      <c r="C34" s="45" t="s">
        <v>5</v>
      </c>
      <c r="D34" s="21" t="s">
        <v>266</v>
      </c>
      <c r="E34" s="153" t="s">
        <v>651</v>
      </c>
      <c r="F34" s="158" t="s">
        <v>752</v>
      </c>
      <c r="G34" s="158" t="s">
        <v>852</v>
      </c>
      <c r="H34" s="158" t="s">
        <v>956</v>
      </c>
      <c r="I34" s="170" t="s">
        <v>1162</v>
      </c>
      <c r="J34" s="155" t="s">
        <v>1055</v>
      </c>
      <c r="K34" s="16"/>
      <c r="L34" s="16"/>
    </row>
    <row r="35" spans="2:12">
      <c r="B35" s="113" t="s">
        <v>503</v>
      </c>
      <c r="C35" s="45" t="s">
        <v>246</v>
      </c>
      <c r="D35" s="138" t="s">
        <v>534</v>
      </c>
      <c r="E35" s="153" t="s">
        <v>652</v>
      </c>
      <c r="F35" s="158" t="s">
        <v>753</v>
      </c>
      <c r="G35" s="158" t="s">
        <v>853</v>
      </c>
      <c r="H35" s="158" t="s">
        <v>957</v>
      </c>
      <c r="I35" s="170" t="s">
        <v>1163</v>
      </c>
      <c r="J35" s="158" t="s">
        <v>1056</v>
      </c>
      <c r="K35" s="16"/>
      <c r="L35" s="16"/>
    </row>
    <row r="36" spans="2:12" ht="60">
      <c r="B36" s="113" t="s">
        <v>504</v>
      </c>
      <c r="C36" s="45" t="s">
        <v>505</v>
      </c>
      <c r="D36" s="138" t="s">
        <v>581</v>
      </c>
      <c r="E36" s="153" t="s">
        <v>653</v>
      </c>
      <c r="F36" s="160" t="s">
        <v>754</v>
      </c>
      <c r="G36" s="158" t="s">
        <v>854</v>
      </c>
      <c r="H36" s="158" t="s">
        <v>958</v>
      </c>
      <c r="I36" s="170" t="s">
        <v>1164</v>
      </c>
      <c r="J36" s="158" t="s">
        <v>1057</v>
      </c>
      <c r="K36" s="16"/>
      <c r="L36" s="16"/>
    </row>
    <row r="37" spans="2:12">
      <c r="B37" s="113" t="s">
        <v>506</v>
      </c>
      <c r="C37" s="107" t="s">
        <v>495</v>
      </c>
      <c r="D37" s="138" t="s">
        <v>538</v>
      </c>
      <c r="E37" s="153" t="s">
        <v>654</v>
      </c>
      <c r="F37" s="158" t="s">
        <v>755</v>
      </c>
      <c r="G37" s="158" t="s">
        <v>855</v>
      </c>
      <c r="H37" s="158" t="s">
        <v>959</v>
      </c>
      <c r="I37" s="170" t="s">
        <v>1165</v>
      </c>
      <c r="J37" s="158" t="s">
        <v>1058</v>
      </c>
      <c r="K37" s="16"/>
      <c r="L37" s="16"/>
    </row>
    <row r="38" spans="2:12" ht="45">
      <c r="B38" s="113" t="s">
        <v>509</v>
      </c>
      <c r="C38" s="107" t="s">
        <v>484</v>
      </c>
      <c r="D38" s="138" t="s">
        <v>535</v>
      </c>
      <c r="E38" s="153" t="s">
        <v>655</v>
      </c>
      <c r="F38" s="158" t="s">
        <v>756</v>
      </c>
      <c r="G38" s="158" t="s">
        <v>856</v>
      </c>
      <c r="H38" s="158" t="s">
        <v>960</v>
      </c>
      <c r="I38" s="170" t="s">
        <v>1166</v>
      </c>
      <c r="J38" s="158" t="s">
        <v>1059</v>
      </c>
      <c r="K38" s="16"/>
      <c r="L38" s="16"/>
    </row>
    <row r="39" spans="2:12" ht="75">
      <c r="B39" s="113" t="s">
        <v>510</v>
      </c>
      <c r="C39" s="107" t="s">
        <v>524</v>
      </c>
      <c r="D39" s="138" t="s">
        <v>536</v>
      </c>
      <c r="E39" s="153" t="s">
        <v>656</v>
      </c>
      <c r="F39" s="160" t="s">
        <v>757</v>
      </c>
      <c r="G39" s="158" t="s">
        <v>857</v>
      </c>
      <c r="H39" s="158" t="s">
        <v>961</v>
      </c>
      <c r="I39" s="170" t="s">
        <v>1167</v>
      </c>
      <c r="J39" s="158" t="s">
        <v>1060</v>
      </c>
      <c r="K39" s="16"/>
      <c r="L39" s="16"/>
    </row>
    <row r="40" spans="2:12">
      <c r="B40" s="113" t="s">
        <v>507</v>
      </c>
      <c r="C40" s="107" t="s">
        <v>497</v>
      </c>
      <c r="D40" s="138" t="s">
        <v>537</v>
      </c>
      <c r="E40" s="153" t="s">
        <v>657</v>
      </c>
      <c r="F40" s="158" t="s">
        <v>758</v>
      </c>
      <c r="G40" s="158" t="s">
        <v>858</v>
      </c>
      <c r="H40" s="158" t="s">
        <v>962</v>
      </c>
      <c r="I40" s="170" t="s">
        <v>1168</v>
      </c>
      <c r="J40" s="158" t="s">
        <v>1061</v>
      </c>
      <c r="K40" s="16"/>
      <c r="L40" s="16"/>
    </row>
    <row r="41" spans="2:12" ht="30">
      <c r="B41" s="113" t="s">
        <v>511</v>
      </c>
      <c r="C41" s="107" t="s">
        <v>496</v>
      </c>
      <c r="D41" s="138" t="s">
        <v>576</v>
      </c>
      <c r="E41" s="153" t="s">
        <v>658</v>
      </c>
      <c r="F41" s="158" t="s">
        <v>759</v>
      </c>
      <c r="G41" s="158" t="s">
        <v>859</v>
      </c>
      <c r="H41" s="158" t="s">
        <v>963</v>
      </c>
      <c r="I41" s="170" t="s">
        <v>1169</v>
      </c>
      <c r="J41" s="158" t="s">
        <v>1062</v>
      </c>
      <c r="K41" s="16"/>
      <c r="L41" s="16"/>
    </row>
    <row r="42" spans="2:12" ht="60">
      <c r="B42" s="113" t="s">
        <v>512</v>
      </c>
      <c r="C42" s="107" t="s">
        <v>494</v>
      </c>
      <c r="D42" s="138" t="s">
        <v>582</v>
      </c>
      <c r="E42" s="153" t="s">
        <v>659</v>
      </c>
      <c r="F42" s="158" t="s">
        <v>760</v>
      </c>
      <c r="G42" s="158" t="s">
        <v>860</v>
      </c>
      <c r="H42" s="158" t="s">
        <v>964</v>
      </c>
      <c r="I42" s="170" t="s">
        <v>1170</v>
      </c>
      <c r="J42" s="158" t="s">
        <v>1063</v>
      </c>
      <c r="K42" s="16"/>
      <c r="L42" s="16"/>
    </row>
    <row r="43" spans="2:12" ht="30">
      <c r="B43" s="113" t="s">
        <v>508</v>
      </c>
      <c r="C43" s="145" t="s">
        <v>616</v>
      </c>
      <c r="D43" s="145" t="s">
        <v>617</v>
      </c>
      <c r="E43" s="153" t="s">
        <v>660</v>
      </c>
      <c r="F43" s="158" t="s">
        <v>761</v>
      </c>
      <c r="G43" s="158" t="s">
        <v>861</v>
      </c>
      <c r="H43" s="158" t="s">
        <v>965</v>
      </c>
      <c r="I43" s="170" t="s">
        <v>1171</v>
      </c>
      <c r="J43" s="158" t="s">
        <v>1064</v>
      </c>
      <c r="K43" s="16"/>
      <c r="L43" s="16"/>
    </row>
    <row r="44" spans="2:12" ht="30">
      <c r="B44" s="113" t="s">
        <v>513</v>
      </c>
      <c r="C44" s="107" t="s">
        <v>498</v>
      </c>
      <c r="D44" s="138" t="s">
        <v>539</v>
      </c>
      <c r="E44" s="153" t="s">
        <v>661</v>
      </c>
      <c r="F44" s="158" t="s">
        <v>762</v>
      </c>
      <c r="G44" s="158" t="s">
        <v>862</v>
      </c>
      <c r="H44" s="158" t="s">
        <v>966</v>
      </c>
      <c r="I44" s="170" t="s">
        <v>1172</v>
      </c>
      <c r="J44" s="158" t="s">
        <v>1065</v>
      </c>
      <c r="K44" s="16"/>
      <c r="L44" s="16"/>
    </row>
    <row r="45" spans="2:12" ht="105">
      <c r="B45" s="113" t="s">
        <v>514</v>
      </c>
      <c r="C45" s="132" t="s">
        <v>588</v>
      </c>
      <c r="D45" s="138" t="s">
        <v>577</v>
      </c>
      <c r="E45" s="153" t="s">
        <v>662</v>
      </c>
      <c r="F45" s="158" t="s">
        <v>763</v>
      </c>
      <c r="G45" s="158" t="s">
        <v>863</v>
      </c>
      <c r="H45" s="158" t="s">
        <v>967</v>
      </c>
      <c r="I45" s="170" t="s">
        <v>1173</v>
      </c>
      <c r="J45" s="158" t="s">
        <v>1066</v>
      </c>
      <c r="K45" s="16"/>
      <c r="L45" s="16"/>
    </row>
    <row r="46" spans="2:12">
      <c r="B46" s="113" t="s">
        <v>515</v>
      </c>
      <c r="C46" s="107" t="s">
        <v>610</v>
      </c>
      <c r="D46" s="138" t="s">
        <v>611</v>
      </c>
      <c r="E46" s="153" t="s">
        <v>663</v>
      </c>
      <c r="F46" s="158" t="s">
        <v>764</v>
      </c>
      <c r="G46" s="158" t="s">
        <v>864</v>
      </c>
      <c r="H46" s="158" t="s">
        <v>968</v>
      </c>
      <c r="I46" s="170" t="s">
        <v>1174</v>
      </c>
      <c r="J46" s="158" t="s">
        <v>1067</v>
      </c>
      <c r="K46" s="16"/>
      <c r="L46" s="16"/>
    </row>
    <row r="47" spans="2:12" ht="30">
      <c r="B47" s="113" t="s">
        <v>516</v>
      </c>
      <c r="C47" s="116" t="s">
        <v>499</v>
      </c>
      <c r="D47" s="138" t="s">
        <v>540</v>
      </c>
      <c r="E47" s="153" t="s">
        <v>664</v>
      </c>
      <c r="F47" s="158" t="s">
        <v>765</v>
      </c>
      <c r="G47" s="158" t="s">
        <v>865</v>
      </c>
      <c r="H47" s="158" t="s">
        <v>969</v>
      </c>
      <c r="I47" s="170" t="s">
        <v>1175</v>
      </c>
      <c r="J47" s="158" t="s">
        <v>1068</v>
      </c>
      <c r="K47" s="16"/>
      <c r="L47" s="16"/>
    </row>
    <row r="48" spans="2:12" ht="75">
      <c r="B48" s="113" t="s">
        <v>517</v>
      </c>
      <c r="C48" s="107" t="s">
        <v>525</v>
      </c>
      <c r="D48" s="138" t="s">
        <v>583</v>
      </c>
      <c r="E48" s="153" t="s">
        <v>665</v>
      </c>
      <c r="F48" s="158" t="s">
        <v>766</v>
      </c>
      <c r="G48" s="158" t="s">
        <v>866</v>
      </c>
      <c r="H48" s="158" t="s">
        <v>970</v>
      </c>
      <c r="I48" s="170" t="s">
        <v>1176</v>
      </c>
      <c r="J48" s="158" t="s">
        <v>1069</v>
      </c>
      <c r="K48" s="16"/>
      <c r="L48" s="16"/>
    </row>
    <row r="49" spans="2:12">
      <c r="B49" s="113" t="s">
        <v>518</v>
      </c>
      <c r="C49" s="116" t="s">
        <v>612</v>
      </c>
      <c r="D49" s="138" t="s">
        <v>613</v>
      </c>
      <c r="E49" s="153" t="s">
        <v>666</v>
      </c>
      <c r="F49" s="158" t="s">
        <v>767</v>
      </c>
      <c r="G49" s="158" t="s">
        <v>867</v>
      </c>
      <c r="H49" s="158" t="s">
        <v>971</v>
      </c>
      <c r="I49" s="170" t="s">
        <v>1177</v>
      </c>
      <c r="J49" s="158" t="s">
        <v>1070</v>
      </c>
      <c r="K49" s="16"/>
      <c r="L49" s="16"/>
    </row>
    <row r="50" spans="2:12" ht="45">
      <c r="B50" s="113" t="s">
        <v>519</v>
      </c>
      <c r="C50" s="116" t="s">
        <v>500</v>
      </c>
      <c r="D50" s="138" t="s">
        <v>541</v>
      </c>
      <c r="E50" s="153" t="s">
        <v>667</v>
      </c>
      <c r="F50" s="158" t="s">
        <v>768</v>
      </c>
      <c r="G50" s="158" t="s">
        <v>868</v>
      </c>
      <c r="H50" s="158" t="s">
        <v>972</v>
      </c>
      <c r="I50" s="170" t="s">
        <v>1178</v>
      </c>
      <c r="J50" s="158" t="s">
        <v>1071</v>
      </c>
      <c r="K50" s="16"/>
      <c r="L50" s="16"/>
    </row>
    <row r="51" spans="2:12" ht="75">
      <c r="B51" s="113" t="s">
        <v>520</v>
      </c>
      <c r="C51" s="107" t="s">
        <v>526</v>
      </c>
      <c r="D51" s="138" t="s">
        <v>542</v>
      </c>
      <c r="E51" s="153" t="s">
        <v>668</v>
      </c>
      <c r="F51" s="158" t="s">
        <v>769</v>
      </c>
      <c r="G51" s="158" t="s">
        <v>869</v>
      </c>
      <c r="H51" s="158" t="s">
        <v>973</v>
      </c>
      <c r="I51" s="170" t="s">
        <v>1179</v>
      </c>
      <c r="J51" s="158" t="s">
        <v>1072</v>
      </c>
      <c r="K51" s="16"/>
      <c r="L51" s="16"/>
    </row>
    <row r="52" spans="2:12">
      <c r="B52" s="113" t="s">
        <v>521</v>
      </c>
      <c r="C52" s="116" t="s">
        <v>614</v>
      </c>
      <c r="D52" s="138" t="s">
        <v>615</v>
      </c>
      <c r="E52" s="153" t="s">
        <v>669</v>
      </c>
      <c r="F52" s="158" t="s">
        <v>770</v>
      </c>
      <c r="G52" s="158" t="s">
        <v>870</v>
      </c>
      <c r="H52" s="158" t="s">
        <v>974</v>
      </c>
      <c r="I52" s="170" t="s">
        <v>1180</v>
      </c>
      <c r="J52" s="158" t="s">
        <v>1073</v>
      </c>
      <c r="K52" s="16"/>
      <c r="L52" s="16"/>
    </row>
    <row r="53" spans="2:12" ht="30">
      <c r="B53" s="113" t="s">
        <v>522</v>
      </c>
      <c r="C53" s="116" t="s">
        <v>543</v>
      </c>
      <c r="D53" s="138" t="s">
        <v>544</v>
      </c>
      <c r="E53" s="153" t="s">
        <v>670</v>
      </c>
      <c r="F53" s="158" t="s">
        <v>771</v>
      </c>
      <c r="G53" s="158" t="s">
        <v>871</v>
      </c>
      <c r="H53" s="158" t="s">
        <v>975</v>
      </c>
      <c r="I53" s="170" t="s">
        <v>1181</v>
      </c>
      <c r="J53" s="158" t="s">
        <v>1074</v>
      </c>
      <c r="K53" s="16"/>
      <c r="L53" s="16"/>
    </row>
    <row r="54" spans="2:12" ht="120">
      <c r="B54" s="113" t="s">
        <v>523</v>
      </c>
      <c r="C54" s="116" t="s">
        <v>527</v>
      </c>
      <c r="D54" s="138" t="s">
        <v>584</v>
      </c>
      <c r="E54" s="153" t="s">
        <v>671</v>
      </c>
      <c r="F54" s="158" t="s">
        <v>772</v>
      </c>
      <c r="G54" s="158" t="s">
        <v>872</v>
      </c>
      <c r="H54" s="158" t="s">
        <v>976</v>
      </c>
      <c r="I54" s="170" t="s">
        <v>1182</v>
      </c>
      <c r="J54" s="158" t="s">
        <v>1075</v>
      </c>
      <c r="K54" s="16"/>
      <c r="L54" s="16"/>
    </row>
    <row r="55" spans="2:12">
      <c r="B55" s="47" t="s">
        <v>203</v>
      </c>
      <c r="C55" s="45" t="s">
        <v>247</v>
      </c>
      <c r="D55" s="71" t="s">
        <v>474</v>
      </c>
      <c r="E55" s="153" t="s">
        <v>672</v>
      </c>
      <c r="F55" s="158" t="s">
        <v>773</v>
      </c>
      <c r="G55" s="158" t="s">
        <v>873</v>
      </c>
      <c r="H55" s="158" t="s">
        <v>977</v>
      </c>
      <c r="I55" s="170" t="s">
        <v>1183</v>
      </c>
      <c r="J55" s="158" t="s">
        <v>1076</v>
      </c>
      <c r="K55" s="16"/>
      <c r="L55" s="16"/>
    </row>
    <row r="56" spans="2:12" ht="90">
      <c r="B56" s="52" t="s">
        <v>253</v>
      </c>
      <c r="C56" s="116" t="s">
        <v>251</v>
      </c>
      <c r="D56" s="138" t="s">
        <v>585</v>
      </c>
      <c r="E56" s="153" t="s">
        <v>673</v>
      </c>
      <c r="F56" s="158" t="s">
        <v>774</v>
      </c>
      <c r="G56" s="158" t="s">
        <v>874</v>
      </c>
      <c r="H56" s="158" t="s">
        <v>978</v>
      </c>
      <c r="I56" s="170" t="s">
        <v>1184</v>
      </c>
      <c r="J56" s="158" t="s">
        <v>1077</v>
      </c>
      <c r="K56" s="16"/>
      <c r="L56" s="16"/>
    </row>
    <row r="57" spans="2:12" ht="48.75" customHeight="1">
      <c r="B57" s="47" t="s">
        <v>254</v>
      </c>
      <c r="C57" s="116" t="s">
        <v>250</v>
      </c>
      <c r="D57" s="138" t="s">
        <v>545</v>
      </c>
      <c r="E57" s="160" t="s">
        <v>674</v>
      </c>
      <c r="F57" s="160" t="s">
        <v>775</v>
      </c>
      <c r="G57" s="158" t="s">
        <v>875</v>
      </c>
      <c r="H57" s="158" t="s">
        <v>979</v>
      </c>
      <c r="I57" s="170" t="s">
        <v>1185</v>
      </c>
      <c r="J57" s="158" t="s">
        <v>1078</v>
      </c>
      <c r="K57" s="16"/>
      <c r="L57" s="16"/>
    </row>
    <row r="58" spans="2:12" ht="48.75" customHeight="1">
      <c r="B58" s="47" t="s">
        <v>255</v>
      </c>
      <c r="C58" s="116" t="s">
        <v>546</v>
      </c>
      <c r="D58" s="138" t="s">
        <v>547</v>
      </c>
      <c r="E58" s="153" t="s">
        <v>675</v>
      </c>
      <c r="F58" s="158" t="s">
        <v>776</v>
      </c>
      <c r="G58" s="158" t="s">
        <v>876</v>
      </c>
      <c r="H58" s="158" t="s">
        <v>980</v>
      </c>
      <c r="I58" s="170" t="s">
        <v>1186</v>
      </c>
      <c r="J58" s="158" t="s">
        <v>1079</v>
      </c>
      <c r="K58" s="16"/>
      <c r="L58" s="16"/>
    </row>
    <row r="59" spans="2:12" ht="48.75" customHeight="1">
      <c r="B59" s="52" t="s">
        <v>256</v>
      </c>
      <c r="C59" s="116" t="s">
        <v>252</v>
      </c>
      <c r="D59" s="138" t="s">
        <v>548</v>
      </c>
      <c r="E59" s="153" t="s">
        <v>676</v>
      </c>
      <c r="F59" s="160" t="s">
        <v>777</v>
      </c>
      <c r="G59" s="158" t="s">
        <v>877</v>
      </c>
      <c r="H59" s="158" t="s">
        <v>981</v>
      </c>
      <c r="I59" s="170" t="s">
        <v>1187</v>
      </c>
      <c r="J59" s="158" t="s">
        <v>1080</v>
      </c>
      <c r="K59" s="16"/>
      <c r="L59" s="16"/>
    </row>
    <row r="60" spans="2:12" ht="32.25" customHeight="1">
      <c r="B60" s="47" t="s">
        <v>257</v>
      </c>
      <c r="C60" s="107" t="s">
        <v>502</v>
      </c>
      <c r="D60" s="138" t="s">
        <v>549</v>
      </c>
      <c r="E60" s="153" t="s">
        <v>677</v>
      </c>
      <c r="F60" s="158" t="s">
        <v>778</v>
      </c>
      <c r="G60" s="158" t="s">
        <v>878</v>
      </c>
      <c r="H60" s="158" t="s">
        <v>982</v>
      </c>
      <c r="I60" s="170" t="s">
        <v>1188</v>
      </c>
      <c r="J60" s="158" t="s">
        <v>1081</v>
      </c>
      <c r="K60" s="16"/>
      <c r="L60" s="16"/>
    </row>
    <row r="61" spans="2:12">
      <c r="B61" s="47" t="s">
        <v>204</v>
      </c>
      <c r="C61" s="94" t="s">
        <v>489</v>
      </c>
      <c r="D61" s="71" t="s">
        <v>481</v>
      </c>
      <c r="E61" s="153" t="s">
        <v>678</v>
      </c>
      <c r="F61" s="158" t="s">
        <v>779</v>
      </c>
      <c r="G61" s="158" t="s">
        <v>879</v>
      </c>
      <c r="H61" s="158" t="s">
        <v>983</v>
      </c>
      <c r="I61" s="170" t="s">
        <v>1189</v>
      </c>
      <c r="J61" s="158" t="s">
        <v>1082</v>
      </c>
      <c r="K61" s="16"/>
      <c r="L61" s="16"/>
    </row>
    <row r="62" spans="2:12">
      <c r="B62" s="52" t="s">
        <v>205</v>
      </c>
      <c r="C62" s="116" t="s">
        <v>97</v>
      </c>
      <c r="D62" s="138" t="s">
        <v>550</v>
      </c>
      <c r="E62" s="153" t="s">
        <v>679</v>
      </c>
      <c r="F62" s="158" t="s">
        <v>780</v>
      </c>
      <c r="G62" s="158" t="s">
        <v>880</v>
      </c>
      <c r="H62" s="158" t="s">
        <v>984</v>
      </c>
      <c r="I62" s="170" t="s">
        <v>1190</v>
      </c>
      <c r="J62" s="158" t="s">
        <v>1083</v>
      </c>
      <c r="K62" s="16"/>
      <c r="L62" s="16"/>
    </row>
    <row r="63" spans="2:12" ht="30">
      <c r="B63" s="47" t="s">
        <v>206</v>
      </c>
      <c r="C63" s="44" t="s">
        <v>98</v>
      </c>
      <c r="D63" s="138" t="s">
        <v>578</v>
      </c>
      <c r="E63" s="153" t="s">
        <v>680</v>
      </c>
      <c r="F63" s="160" t="s">
        <v>781</v>
      </c>
      <c r="G63" s="158" t="s">
        <v>881</v>
      </c>
      <c r="H63" s="158" t="s">
        <v>985</v>
      </c>
      <c r="I63" s="170" t="s">
        <v>1191</v>
      </c>
      <c r="J63" s="158" t="s">
        <v>1084</v>
      </c>
      <c r="K63" s="16"/>
      <c r="L63" s="16"/>
    </row>
    <row r="64" spans="2:12" ht="30">
      <c r="B64" s="47" t="s">
        <v>207</v>
      </c>
      <c r="C64" s="44" t="s">
        <v>99</v>
      </c>
      <c r="D64" s="138" t="s">
        <v>551</v>
      </c>
      <c r="E64" s="153" t="s">
        <v>681</v>
      </c>
      <c r="F64" s="158" t="s">
        <v>782</v>
      </c>
      <c r="G64" s="158" t="s">
        <v>882</v>
      </c>
      <c r="H64" s="158" t="s">
        <v>986</v>
      </c>
      <c r="I64" s="170" t="s">
        <v>1192</v>
      </c>
      <c r="J64" s="158" t="s">
        <v>1085</v>
      </c>
      <c r="K64" s="16"/>
      <c r="L64" s="16"/>
    </row>
    <row r="65" spans="2:12" ht="30">
      <c r="B65" s="52" t="s">
        <v>208</v>
      </c>
      <c r="C65" s="116" t="s">
        <v>553</v>
      </c>
      <c r="D65" s="138" t="s">
        <v>552</v>
      </c>
      <c r="E65" s="153" t="s">
        <v>682</v>
      </c>
      <c r="F65" s="158" t="s">
        <v>783</v>
      </c>
      <c r="G65" s="158" t="s">
        <v>883</v>
      </c>
      <c r="H65" s="158" t="s">
        <v>987</v>
      </c>
      <c r="I65" s="170" t="s">
        <v>1193</v>
      </c>
      <c r="J65" s="158" t="s">
        <v>1086</v>
      </c>
      <c r="K65" s="16"/>
      <c r="L65" s="16"/>
    </row>
    <row r="66" spans="2:12">
      <c r="B66" s="47" t="s">
        <v>209</v>
      </c>
      <c r="C66" s="94" t="s">
        <v>490</v>
      </c>
      <c r="D66" s="71" t="s">
        <v>475</v>
      </c>
      <c r="E66" s="153" t="s">
        <v>683</v>
      </c>
      <c r="F66" s="158" t="s">
        <v>784</v>
      </c>
      <c r="G66" s="158" t="s">
        <v>884</v>
      </c>
      <c r="H66" s="158" t="s">
        <v>988</v>
      </c>
      <c r="I66" s="170" t="s">
        <v>1194</v>
      </c>
      <c r="J66" s="158" t="s">
        <v>1087</v>
      </c>
      <c r="K66" s="16"/>
      <c r="L66" s="16"/>
    </row>
    <row r="67" spans="2:12" ht="75">
      <c r="B67" s="47" t="s">
        <v>210</v>
      </c>
      <c r="C67" s="151" t="s">
        <v>626</v>
      </c>
      <c r="D67" s="151" t="s">
        <v>627</v>
      </c>
      <c r="E67" s="153" t="s">
        <v>684</v>
      </c>
      <c r="F67" s="158" t="s">
        <v>785</v>
      </c>
      <c r="G67" s="158" t="s">
        <v>885</v>
      </c>
      <c r="H67" s="158" t="s">
        <v>989</v>
      </c>
      <c r="I67" s="170" t="s">
        <v>1195</v>
      </c>
      <c r="J67" s="158" t="s">
        <v>1088</v>
      </c>
      <c r="K67" s="16"/>
      <c r="L67" s="16"/>
    </row>
    <row r="68" spans="2:12" ht="30">
      <c r="B68" s="52" t="s">
        <v>211</v>
      </c>
      <c r="C68" s="116" t="s">
        <v>100</v>
      </c>
      <c r="D68" s="138" t="s">
        <v>586</v>
      </c>
      <c r="E68" s="153" t="s">
        <v>685</v>
      </c>
      <c r="F68" s="160" t="s">
        <v>786</v>
      </c>
      <c r="G68" s="158" t="s">
        <v>886</v>
      </c>
      <c r="H68" s="158" t="s">
        <v>990</v>
      </c>
      <c r="I68" s="170" t="s">
        <v>1196</v>
      </c>
      <c r="J68" s="158" t="s">
        <v>1089</v>
      </c>
      <c r="K68" s="16"/>
      <c r="L68" s="16"/>
    </row>
    <row r="69" spans="2:12">
      <c r="B69" s="47" t="s">
        <v>212</v>
      </c>
      <c r="C69" s="94" t="s">
        <v>492</v>
      </c>
      <c r="D69" s="138" t="s">
        <v>482</v>
      </c>
      <c r="E69" s="153" t="s">
        <v>686</v>
      </c>
      <c r="F69" s="158" t="s">
        <v>787</v>
      </c>
      <c r="G69" s="158" t="s">
        <v>887</v>
      </c>
      <c r="H69" s="158" t="s">
        <v>991</v>
      </c>
      <c r="I69" s="170" t="s">
        <v>1197</v>
      </c>
      <c r="J69" s="158" t="s">
        <v>1090</v>
      </c>
      <c r="K69" s="16"/>
      <c r="L69" s="16"/>
    </row>
    <row r="70" spans="2:12" ht="30">
      <c r="B70" s="47" t="s">
        <v>213</v>
      </c>
      <c r="C70" s="116" t="s">
        <v>101</v>
      </c>
      <c r="D70" s="138" t="s">
        <v>554</v>
      </c>
      <c r="E70" s="153" t="s">
        <v>687</v>
      </c>
      <c r="F70" s="158" t="s">
        <v>788</v>
      </c>
      <c r="G70" s="158" t="s">
        <v>888</v>
      </c>
      <c r="H70" s="158" t="s">
        <v>992</v>
      </c>
      <c r="I70" s="170" t="s">
        <v>1198</v>
      </c>
      <c r="J70" s="158" t="s">
        <v>1091</v>
      </c>
      <c r="K70" s="16"/>
      <c r="L70" s="16"/>
    </row>
    <row r="71" spans="2:12" ht="30">
      <c r="B71" s="52" t="s">
        <v>214</v>
      </c>
      <c r="C71" s="116" t="s">
        <v>102</v>
      </c>
      <c r="D71" s="138" t="s">
        <v>579</v>
      </c>
      <c r="E71" s="153" t="s">
        <v>688</v>
      </c>
      <c r="F71" s="158" t="s">
        <v>789</v>
      </c>
      <c r="G71" s="158" t="s">
        <v>889</v>
      </c>
      <c r="H71" s="158" t="s">
        <v>993</v>
      </c>
      <c r="I71" s="170" t="s">
        <v>1199</v>
      </c>
      <c r="J71" s="158" t="s">
        <v>1092</v>
      </c>
      <c r="K71" s="16"/>
      <c r="L71" s="16"/>
    </row>
    <row r="72" spans="2:12">
      <c r="B72" s="47" t="s">
        <v>215</v>
      </c>
      <c r="C72" s="44" t="s">
        <v>103</v>
      </c>
      <c r="D72" s="138" t="s">
        <v>555</v>
      </c>
      <c r="E72" s="153" t="s">
        <v>689</v>
      </c>
      <c r="F72" s="158" t="s">
        <v>790</v>
      </c>
      <c r="G72" s="158" t="s">
        <v>890</v>
      </c>
      <c r="H72" s="158" t="s">
        <v>994</v>
      </c>
      <c r="I72" s="170" t="s">
        <v>1200</v>
      </c>
      <c r="J72" s="158" t="s">
        <v>1093</v>
      </c>
      <c r="K72" s="16"/>
      <c r="L72" s="16"/>
    </row>
    <row r="73" spans="2:12">
      <c r="B73" s="47" t="s">
        <v>216</v>
      </c>
      <c r="C73" s="94" t="s">
        <v>491</v>
      </c>
      <c r="D73" s="138" t="s">
        <v>480</v>
      </c>
      <c r="E73" s="153" t="s">
        <v>690</v>
      </c>
      <c r="F73" s="158" t="s">
        <v>791</v>
      </c>
      <c r="G73" s="158" t="s">
        <v>891</v>
      </c>
      <c r="H73" s="158" t="s">
        <v>995</v>
      </c>
      <c r="I73" s="170" t="s">
        <v>1201</v>
      </c>
      <c r="J73" s="158" t="s">
        <v>1094</v>
      </c>
      <c r="K73" s="16"/>
      <c r="L73" s="16"/>
    </row>
    <row r="74" spans="2:12" ht="30">
      <c r="B74" s="52" t="s">
        <v>217</v>
      </c>
      <c r="C74" s="44" t="s">
        <v>104</v>
      </c>
      <c r="D74" s="151" t="s">
        <v>628</v>
      </c>
      <c r="E74" s="153" t="s">
        <v>691</v>
      </c>
      <c r="F74" s="158" t="s">
        <v>792</v>
      </c>
      <c r="G74" s="158" t="s">
        <v>892</v>
      </c>
      <c r="H74" s="158" t="s">
        <v>996</v>
      </c>
      <c r="I74" s="170" t="s">
        <v>1202</v>
      </c>
      <c r="J74" s="158" t="s">
        <v>1095</v>
      </c>
      <c r="K74" s="16"/>
      <c r="L74" s="16"/>
    </row>
    <row r="75" spans="2:12">
      <c r="B75" s="47" t="s">
        <v>218</v>
      </c>
      <c r="C75" s="44" t="s">
        <v>105</v>
      </c>
      <c r="D75" s="138" t="s">
        <v>476</v>
      </c>
      <c r="E75" s="153" t="s">
        <v>692</v>
      </c>
      <c r="F75" s="158" t="s">
        <v>793</v>
      </c>
      <c r="G75" s="158" t="s">
        <v>893</v>
      </c>
      <c r="H75" s="158" t="s">
        <v>105</v>
      </c>
      <c r="I75" s="170" t="s">
        <v>1203</v>
      </c>
      <c r="J75" s="158" t="s">
        <v>1096</v>
      </c>
      <c r="K75" s="16"/>
      <c r="L75" s="16"/>
    </row>
    <row r="76" spans="2:12">
      <c r="B76" s="47" t="s">
        <v>219</v>
      </c>
      <c r="C76" s="44" t="s">
        <v>106</v>
      </c>
      <c r="D76" s="138" t="s">
        <v>556</v>
      </c>
      <c r="E76" s="153" t="s">
        <v>693</v>
      </c>
      <c r="F76" s="158" t="s">
        <v>794</v>
      </c>
      <c r="G76" s="158" t="s">
        <v>894</v>
      </c>
      <c r="H76" s="158" t="s">
        <v>997</v>
      </c>
      <c r="I76" s="170" t="s">
        <v>1204</v>
      </c>
      <c r="J76" s="158" t="s">
        <v>1097</v>
      </c>
      <c r="K76" s="16"/>
      <c r="L76" s="16"/>
    </row>
    <row r="77" spans="2:12">
      <c r="B77" s="52" t="s">
        <v>220</v>
      </c>
      <c r="C77" s="44" t="s">
        <v>107</v>
      </c>
      <c r="D77" s="138" t="s">
        <v>557</v>
      </c>
      <c r="E77" s="153" t="s">
        <v>694</v>
      </c>
      <c r="F77" s="158" t="s">
        <v>795</v>
      </c>
      <c r="G77" s="158" t="s">
        <v>895</v>
      </c>
      <c r="H77" s="158" t="s">
        <v>998</v>
      </c>
      <c r="I77" s="170" t="s">
        <v>1205</v>
      </c>
      <c r="J77" s="158" t="s">
        <v>1098</v>
      </c>
      <c r="K77" s="16"/>
      <c r="L77" s="16"/>
    </row>
    <row r="78" spans="2:12">
      <c r="B78" s="47" t="s">
        <v>221</v>
      </c>
      <c r="C78" s="44" t="s">
        <v>108</v>
      </c>
      <c r="D78" s="138" t="s">
        <v>558</v>
      </c>
      <c r="E78" s="153" t="s">
        <v>695</v>
      </c>
      <c r="F78" s="158" t="s">
        <v>796</v>
      </c>
      <c r="G78" s="158" t="s">
        <v>896</v>
      </c>
      <c r="H78" s="158" t="s">
        <v>999</v>
      </c>
      <c r="I78" s="170" t="s">
        <v>1206</v>
      </c>
      <c r="J78" s="158" t="s">
        <v>1099</v>
      </c>
      <c r="K78" s="16"/>
      <c r="L78" s="16"/>
    </row>
    <row r="79" spans="2:12">
      <c r="B79" s="47" t="s">
        <v>222</v>
      </c>
      <c r="C79" s="71" t="s">
        <v>483</v>
      </c>
      <c r="D79" s="138" t="s">
        <v>483</v>
      </c>
      <c r="E79" s="153" t="s">
        <v>696</v>
      </c>
      <c r="F79" s="158" t="s">
        <v>797</v>
      </c>
      <c r="G79" s="158" t="s">
        <v>897</v>
      </c>
      <c r="H79" s="158" t="s">
        <v>1000</v>
      </c>
      <c r="I79" s="170" t="s">
        <v>1207</v>
      </c>
      <c r="J79" s="158" t="s">
        <v>483</v>
      </c>
      <c r="K79" s="16"/>
      <c r="L79" s="16"/>
    </row>
    <row r="80" spans="2:12" ht="30">
      <c r="B80" s="52" t="s">
        <v>223</v>
      </c>
      <c r="C80" s="116" t="s">
        <v>109</v>
      </c>
      <c r="D80" s="138" t="s">
        <v>559</v>
      </c>
      <c r="E80" s="153" t="s">
        <v>697</v>
      </c>
      <c r="F80" s="160" t="s">
        <v>798</v>
      </c>
      <c r="G80" s="158" t="s">
        <v>898</v>
      </c>
      <c r="H80" s="158" t="s">
        <v>1001</v>
      </c>
      <c r="I80" s="170" t="s">
        <v>1208</v>
      </c>
      <c r="J80" s="158" t="s">
        <v>1100</v>
      </c>
      <c r="K80" s="16"/>
      <c r="L80" s="16"/>
    </row>
    <row r="81" spans="2:12" ht="30">
      <c r="B81" s="47" t="s">
        <v>224</v>
      </c>
      <c r="C81" s="116" t="s">
        <v>110</v>
      </c>
      <c r="D81" s="138" t="s">
        <v>560</v>
      </c>
      <c r="E81" s="153" t="s">
        <v>698</v>
      </c>
      <c r="F81" s="158" t="s">
        <v>799</v>
      </c>
      <c r="G81" s="158" t="s">
        <v>899</v>
      </c>
      <c r="H81" s="158" t="s">
        <v>1002</v>
      </c>
      <c r="I81" s="170" t="s">
        <v>1209</v>
      </c>
      <c r="J81" s="158" t="s">
        <v>1101</v>
      </c>
      <c r="K81" s="16"/>
      <c r="L81" s="16"/>
    </row>
    <row r="82" spans="2:12">
      <c r="B82" s="47" t="s">
        <v>225</v>
      </c>
      <c r="C82" s="44" t="s">
        <v>111</v>
      </c>
      <c r="D82" s="138" t="s">
        <v>477</v>
      </c>
      <c r="E82" s="153" t="s">
        <v>699</v>
      </c>
      <c r="F82" s="158" t="s">
        <v>800</v>
      </c>
      <c r="G82" s="158" t="s">
        <v>900</v>
      </c>
      <c r="H82" s="158" t="s">
        <v>1003</v>
      </c>
      <c r="I82" s="170" t="s">
        <v>1210</v>
      </c>
      <c r="J82" s="158" t="s">
        <v>1102</v>
      </c>
      <c r="K82" s="16"/>
      <c r="L82" s="16"/>
    </row>
    <row r="83" spans="2:12" ht="30">
      <c r="B83" s="52" t="s">
        <v>226</v>
      </c>
      <c r="C83" s="116" t="s">
        <v>112</v>
      </c>
      <c r="D83" s="138" t="s">
        <v>561</v>
      </c>
      <c r="E83" s="153" t="s">
        <v>700</v>
      </c>
      <c r="F83" s="158" t="s">
        <v>801</v>
      </c>
      <c r="G83" s="158" t="s">
        <v>901</v>
      </c>
      <c r="H83" s="158" t="s">
        <v>1004</v>
      </c>
      <c r="I83" s="170" t="s">
        <v>1211</v>
      </c>
      <c r="J83" s="158" t="s">
        <v>1103</v>
      </c>
      <c r="K83" s="16"/>
      <c r="L83" s="16"/>
    </row>
    <row r="84" spans="2:12" ht="30">
      <c r="B84" s="47" t="s">
        <v>227</v>
      </c>
      <c r="C84" s="44" t="s">
        <v>113</v>
      </c>
      <c r="D84" s="138" t="s">
        <v>562</v>
      </c>
      <c r="E84" s="153" t="s">
        <v>701</v>
      </c>
      <c r="F84" s="158" t="s">
        <v>802</v>
      </c>
      <c r="G84" s="158" t="s">
        <v>902</v>
      </c>
      <c r="H84" s="158" t="s">
        <v>1005</v>
      </c>
      <c r="I84" s="170" t="s">
        <v>1212</v>
      </c>
      <c r="J84" s="158" t="s">
        <v>1104</v>
      </c>
      <c r="K84" s="16"/>
      <c r="L84" s="16"/>
    </row>
    <row r="85" spans="2:12">
      <c r="B85" s="47" t="s">
        <v>228</v>
      </c>
      <c r="C85" s="94" t="s">
        <v>493</v>
      </c>
      <c r="D85" s="138" t="s">
        <v>479</v>
      </c>
      <c r="E85" s="153" t="s">
        <v>702</v>
      </c>
      <c r="F85" s="158" t="s">
        <v>803</v>
      </c>
      <c r="G85" s="158" t="s">
        <v>903</v>
      </c>
      <c r="H85" s="158" t="s">
        <v>1006</v>
      </c>
      <c r="I85" s="170" t="s">
        <v>1213</v>
      </c>
      <c r="J85" s="158" t="s">
        <v>1105</v>
      </c>
      <c r="K85" s="16"/>
      <c r="L85" s="16"/>
    </row>
    <row r="86" spans="2:12">
      <c r="B86" s="52" t="s">
        <v>229</v>
      </c>
      <c r="C86" s="44" t="s">
        <v>114</v>
      </c>
      <c r="D86" s="138" t="s">
        <v>563</v>
      </c>
      <c r="E86" s="153" t="s">
        <v>703</v>
      </c>
      <c r="F86" s="158" t="s">
        <v>804</v>
      </c>
      <c r="G86" s="158" t="s">
        <v>904</v>
      </c>
      <c r="H86" s="158" t="s">
        <v>1007</v>
      </c>
      <c r="I86" s="170" t="s">
        <v>1214</v>
      </c>
      <c r="J86" s="158" t="s">
        <v>1106</v>
      </c>
      <c r="K86" s="16"/>
      <c r="L86" s="16"/>
    </row>
    <row r="87" spans="2:12" ht="45">
      <c r="B87" s="47" t="s">
        <v>230</v>
      </c>
      <c r="C87" s="116" t="s">
        <v>115</v>
      </c>
      <c r="D87" s="138" t="s">
        <v>564</v>
      </c>
      <c r="E87" s="153" t="s">
        <v>704</v>
      </c>
      <c r="F87" s="160" t="s">
        <v>805</v>
      </c>
      <c r="G87" s="158" t="s">
        <v>905</v>
      </c>
      <c r="H87" s="158" t="s">
        <v>1008</v>
      </c>
      <c r="I87" s="170" t="s">
        <v>1215</v>
      </c>
      <c r="J87" s="158" t="s">
        <v>1107</v>
      </c>
      <c r="K87" s="16"/>
      <c r="L87" s="16"/>
    </row>
    <row r="88" spans="2:12" ht="30">
      <c r="B88" s="47" t="s">
        <v>231</v>
      </c>
      <c r="C88" s="116" t="s">
        <v>116</v>
      </c>
      <c r="D88" s="138" t="s">
        <v>565</v>
      </c>
      <c r="E88" s="153" t="s">
        <v>705</v>
      </c>
      <c r="F88" s="158" t="s">
        <v>806</v>
      </c>
      <c r="G88" s="158" t="s">
        <v>906</v>
      </c>
      <c r="H88" s="158" t="s">
        <v>1009</v>
      </c>
      <c r="I88" s="170" t="s">
        <v>1216</v>
      </c>
      <c r="J88" s="158" t="s">
        <v>1108</v>
      </c>
      <c r="K88" s="16"/>
      <c r="L88" s="16"/>
    </row>
    <row r="89" spans="2:12">
      <c r="B89" s="52" t="s">
        <v>232</v>
      </c>
      <c r="C89" s="116" t="s">
        <v>117</v>
      </c>
      <c r="D89" s="138" t="s">
        <v>566</v>
      </c>
      <c r="E89" s="153" t="s">
        <v>706</v>
      </c>
      <c r="F89" s="158" t="s">
        <v>807</v>
      </c>
      <c r="G89" s="158" t="s">
        <v>907</v>
      </c>
      <c r="H89" s="158" t="s">
        <v>1010</v>
      </c>
      <c r="I89" s="170" t="s">
        <v>1217</v>
      </c>
      <c r="J89" s="158" t="s">
        <v>1109</v>
      </c>
      <c r="K89" s="16"/>
      <c r="L89" s="16"/>
    </row>
    <row r="90" spans="2:12" ht="30">
      <c r="B90" s="47" t="s">
        <v>233</v>
      </c>
      <c r="C90" s="116" t="s">
        <v>118</v>
      </c>
      <c r="D90" s="138" t="s">
        <v>567</v>
      </c>
      <c r="E90" s="153" t="s">
        <v>707</v>
      </c>
      <c r="F90" s="158" t="s">
        <v>808</v>
      </c>
      <c r="G90" s="158" t="s">
        <v>908</v>
      </c>
      <c r="H90" s="158" t="s">
        <v>1011</v>
      </c>
      <c r="I90" s="170" t="s">
        <v>1218</v>
      </c>
      <c r="J90" s="158" t="s">
        <v>1110</v>
      </c>
      <c r="K90" s="16"/>
      <c r="L90" s="16"/>
    </row>
    <row r="91" spans="2:12" ht="30">
      <c r="B91" s="47" t="s">
        <v>234</v>
      </c>
      <c r="C91" s="116" t="s">
        <v>119</v>
      </c>
      <c r="D91" s="138" t="s">
        <v>568</v>
      </c>
      <c r="E91" s="153" t="s">
        <v>708</v>
      </c>
      <c r="F91" s="158" t="s">
        <v>809</v>
      </c>
      <c r="G91" s="158" t="s">
        <v>909</v>
      </c>
      <c r="H91" s="158" t="s">
        <v>1012</v>
      </c>
      <c r="I91" s="170" t="s">
        <v>1219</v>
      </c>
      <c r="J91" s="158" t="s">
        <v>1111</v>
      </c>
      <c r="K91" s="16"/>
      <c r="L91" s="16"/>
    </row>
    <row r="92" spans="2:12">
      <c r="B92" s="52" t="s">
        <v>235</v>
      </c>
      <c r="C92" s="44" t="s">
        <v>120</v>
      </c>
      <c r="D92" s="138" t="s">
        <v>120</v>
      </c>
      <c r="E92" s="153" t="s">
        <v>709</v>
      </c>
      <c r="F92" s="158" t="s">
        <v>810</v>
      </c>
      <c r="G92" s="158" t="s">
        <v>910</v>
      </c>
      <c r="H92" s="158" t="s">
        <v>120</v>
      </c>
      <c r="I92" s="170" t="s">
        <v>1220</v>
      </c>
      <c r="J92" s="158" t="s">
        <v>120</v>
      </c>
      <c r="K92" s="16"/>
      <c r="L92" s="16"/>
    </row>
    <row r="93" spans="2:12">
      <c r="B93" s="47" t="s">
        <v>236</v>
      </c>
      <c r="C93" s="44" t="s">
        <v>121</v>
      </c>
      <c r="D93" s="138" t="s">
        <v>569</v>
      </c>
      <c r="E93" s="153" t="s">
        <v>710</v>
      </c>
      <c r="F93" s="158" t="s">
        <v>811</v>
      </c>
      <c r="G93" s="158" t="s">
        <v>911</v>
      </c>
      <c r="H93" s="158" t="s">
        <v>1013</v>
      </c>
      <c r="I93" s="170" t="s">
        <v>1221</v>
      </c>
      <c r="J93" s="158" t="s">
        <v>1112</v>
      </c>
      <c r="K93" s="16"/>
      <c r="L93" s="16"/>
    </row>
    <row r="94" spans="2:12" ht="30">
      <c r="B94" s="47" t="s">
        <v>237</v>
      </c>
      <c r="C94" s="116" t="s">
        <v>122</v>
      </c>
      <c r="D94" s="138" t="s">
        <v>580</v>
      </c>
      <c r="E94" s="153" t="s">
        <v>711</v>
      </c>
      <c r="F94" s="158" t="s">
        <v>812</v>
      </c>
      <c r="G94" s="158" t="s">
        <v>912</v>
      </c>
      <c r="H94" s="158" t="s">
        <v>1014</v>
      </c>
      <c r="I94" s="170" t="s">
        <v>1222</v>
      </c>
      <c r="J94" s="158" t="s">
        <v>1113</v>
      </c>
      <c r="K94" s="16"/>
      <c r="L94" s="16"/>
    </row>
    <row r="95" spans="2:12" ht="30">
      <c r="B95" s="52" t="s">
        <v>238</v>
      </c>
      <c r="C95" s="44" t="s">
        <v>123</v>
      </c>
      <c r="D95" s="138" t="s">
        <v>570</v>
      </c>
      <c r="E95" s="153" t="s">
        <v>712</v>
      </c>
      <c r="F95" s="158" t="s">
        <v>813</v>
      </c>
      <c r="G95" s="158" t="s">
        <v>913</v>
      </c>
      <c r="H95" s="158" t="s">
        <v>1015</v>
      </c>
      <c r="I95" s="170" t="s">
        <v>1223</v>
      </c>
      <c r="J95" s="158" t="s">
        <v>1114</v>
      </c>
      <c r="K95" s="16"/>
      <c r="L95" s="16"/>
    </row>
    <row r="96" spans="2:12" ht="30">
      <c r="B96" s="47" t="s">
        <v>239</v>
      </c>
      <c r="C96" s="158" t="s">
        <v>124</v>
      </c>
      <c r="D96" s="158" t="s">
        <v>1131</v>
      </c>
      <c r="E96" s="153" t="s">
        <v>713</v>
      </c>
      <c r="F96" s="160" t="s">
        <v>814</v>
      </c>
      <c r="G96" s="158" t="s">
        <v>914</v>
      </c>
      <c r="H96" s="158" t="s">
        <v>1016</v>
      </c>
      <c r="I96" s="170" t="s">
        <v>1224</v>
      </c>
      <c r="J96" s="158" t="s">
        <v>1115</v>
      </c>
      <c r="K96" s="37"/>
      <c r="L96" s="37"/>
    </row>
    <row r="97" spans="2:12">
      <c r="B97" s="47" t="s">
        <v>243</v>
      </c>
      <c r="C97" s="44" t="s">
        <v>125</v>
      </c>
      <c r="D97" s="138" t="s">
        <v>478</v>
      </c>
      <c r="E97" s="153" t="s">
        <v>714</v>
      </c>
      <c r="F97" s="158" t="s">
        <v>815</v>
      </c>
      <c r="G97" s="158" t="s">
        <v>915</v>
      </c>
      <c r="H97" s="158" t="s">
        <v>1017</v>
      </c>
      <c r="I97" s="170" t="s">
        <v>1225</v>
      </c>
      <c r="J97" s="158" t="s">
        <v>1116</v>
      </c>
      <c r="K97" s="37"/>
      <c r="L97" s="37"/>
    </row>
    <row r="98" spans="2:12">
      <c r="B98" s="52" t="s">
        <v>240</v>
      </c>
      <c r="C98" s="116" t="s">
        <v>126</v>
      </c>
      <c r="D98" s="138" t="s">
        <v>571</v>
      </c>
      <c r="E98" s="153" t="s">
        <v>715</v>
      </c>
      <c r="F98" s="158" t="s">
        <v>816</v>
      </c>
      <c r="G98" s="158" t="s">
        <v>916</v>
      </c>
      <c r="H98" s="158" t="s">
        <v>1018</v>
      </c>
      <c r="I98" s="170" t="s">
        <v>1226</v>
      </c>
      <c r="J98" s="158" t="s">
        <v>1117</v>
      </c>
      <c r="K98" s="16"/>
      <c r="L98" s="16"/>
    </row>
    <row r="99" spans="2:12" ht="45">
      <c r="B99" s="47" t="s">
        <v>241</v>
      </c>
      <c r="C99" s="116" t="s">
        <v>127</v>
      </c>
      <c r="D99" s="138" t="s">
        <v>572</v>
      </c>
      <c r="E99" s="153" t="s">
        <v>716</v>
      </c>
      <c r="F99" s="158" t="s">
        <v>817</v>
      </c>
      <c r="G99" s="158" t="s">
        <v>917</v>
      </c>
      <c r="H99" s="158" t="s">
        <v>1019</v>
      </c>
      <c r="I99" s="170" t="s">
        <v>1227</v>
      </c>
      <c r="J99" s="158" t="s">
        <v>1118</v>
      </c>
      <c r="K99" s="16"/>
      <c r="L99" s="16"/>
    </row>
    <row r="100" spans="2:12" ht="30">
      <c r="B100" s="47" t="s">
        <v>242</v>
      </c>
      <c r="C100" s="44" t="s">
        <v>128</v>
      </c>
      <c r="D100" s="138" t="s">
        <v>573</v>
      </c>
      <c r="E100" s="153" t="s">
        <v>717</v>
      </c>
      <c r="F100" s="158" t="s">
        <v>818</v>
      </c>
      <c r="G100" s="158" t="s">
        <v>918</v>
      </c>
      <c r="H100" s="158" t="s">
        <v>1020</v>
      </c>
      <c r="I100" s="170" t="s">
        <v>1228</v>
      </c>
      <c r="J100" s="158" t="s">
        <v>1119</v>
      </c>
      <c r="K100" s="16"/>
      <c r="L100" s="16"/>
    </row>
    <row r="101" spans="2:12">
      <c r="B101" s="51" t="s">
        <v>345</v>
      </c>
      <c r="C101" s="93" t="s">
        <v>487</v>
      </c>
      <c r="D101" s="139" t="s">
        <v>488</v>
      </c>
      <c r="E101" s="76" t="s">
        <v>718</v>
      </c>
      <c r="F101" s="158" t="s">
        <v>819</v>
      </c>
      <c r="G101" s="158" t="s">
        <v>919</v>
      </c>
      <c r="H101" s="158" t="s">
        <v>1021</v>
      </c>
      <c r="I101" s="170" t="s">
        <v>1229</v>
      </c>
      <c r="J101" s="156" t="s">
        <v>1120</v>
      </c>
      <c r="K101" s="16"/>
      <c r="L101" s="16"/>
    </row>
    <row r="102" spans="2:12" ht="110.25" customHeight="1">
      <c r="B102" s="51" t="s">
        <v>392</v>
      </c>
      <c r="C102" s="141" t="s">
        <v>587</v>
      </c>
      <c r="D102" s="141" t="s">
        <v>604</v>
      </c>
      <c r="E102" s="150" t="s">
        <v>719</v>
      </c>
      <c r="F102" s="159" t="s">
        <v>820</v>
      </c>
      <c r="G102" s="157" t="s">
        <v>920</v>
      </c>
      <c r="H102" s="157" t="s">
        <v>1022</v>
      </c>
      <c r="I102" s="169" t="s">
        <v>1230</v>
      </c>
      <c r="J102" s="157" t="s">
        <v>1121</v>
      </c>
      <c r="K102" s="37"/>
      <c r="L102" s="37"/>
    </row>
    <row r="103" spans="2:12">
      <c r="B103" s="51" t="s">
        <v>393</v>
      </c>
      <c r="C103" s="53" t="s">
        <v>138</v>
      </c>
      <c r="D103" s="71" t="s">
        <v>468</v>
      </c>
      <c r="E103" s="153" t="s">
        <v>720</v>
      </c>
      <c r="F103" s="158" t="s">
        <v>821</v>
      </c>
      <c r="G103" s="158" t="s">
        <v>921</v>
      </c>
      <c r="H103" s="158" t="s">
        <v>1023</v>
      </c>
      <c r="I103" s="170" t="s">
        <v>1231</v>
      </c>
      <c r="J103" s="158" t="s">
        <v>1122</v>
      </c>
      <c r="K103" s="37"/>
      <c r="L103" s="37"/>
    </row>
    <row r="104" spans="2:12">
      <c r="B104" s="51" t="s">
        <v>394</v>
      </c>
      <c r="C104" s="53" t="s">
        <v>43</v>
      </c>
      <c r="D104" s="71" t="s">
        <v>469</v>
      </c>
      <c r="E104" s="153" t="s">
        <v>721</v>
      </c>
      <c r="F104" s="158" t="s">
        <v>822</v>
      </c>
      <c r="G104" s="158" t="s">
        <v>922</v>
      </c>
      <c r="H104" s="158" t="s">
        <v>1024</v>
      </c>
      <c r="I104" s="170" t="s">
        <v>1232</v>
      </c>
      <c r="J104" s="158" t="s">
        <v>1123</v>
      </c>
      <c r="K104" s="16"/>
      <c r="L104" s="16"/>
    </row>
    <row r="105" spans="2:12">
      <c r="B105" s="51" t="s">
        <v>395</v>
      </c>
      <c r="C105" s="53" t="s">
        <v>139</v>
      </c>
      <c r="D105" s="71" t="s">
        <v>470</v>
      </c>
      <c r="E105" s="153" t="s">
        <v>722</v>
      </c>
      <c r="F105" s="158" t="s">
        <v>823</v>
      </c>
      <c r="G105" s="158" t="s">
        <v>923</v>
      </c>
      <c r="H105" s="158" t="s">
        <v>1025</v>
      </c>
      <c r="I105" s="170" t="s">
        <v>1233</v>
      </c>
      <c r="J105" s="158" t="s">
        <v>1124</v>
      </c>
      <c r="K105" s="37"/>
      <c r="L105" s="37"/>
    </row>
    <row r="106" spans="2:12">
      <c r="B106" s="51" t="s">
        <v>396</v>
      </c>
      <c r="C106" s="54" t="s">
        <v>150</v>
      </c>
      <c r="D106" s="75" t="s">
        <v>471</v>
      </c>
      <c r="E106" s="76" t="s">
        <v>723</v>
      </c>
      <c r="F106" s="156" t="s">
        <v>824</v>
      </c>
      <c r="G106" s="156" t="s">
        <v>924</v>
      </c>
      <c r="H106" s="156" t="s">
        <v>1026</v>
      </c>
      <c r="I106" s="171" t="s">
        <v>1234</v>
      </c>
      <c r="J106" s="156" t="s">
        <v>1125</v>
      </c>
      <c r="K106" s="16"/>
      <c r="L106" s="16"/>
    </row>
    <row r="107" spans="2:12">
      <c r="B107" s="51" t="s">
        <v>346</v>
      </c>
      <c r="C107" s="70" t="s">
        <v>141</v>
      </c>
      <c r="D107" s="70" t="s">
        <v>404</v>
      </c>
      <c r="E107" s="153" t="s">
        <v>724</v>
      </c>
      <c r="F107" s="158" t="s">
        <v>825</v>
      </c>
      <c r="G107" s="158" t="s">
        <v>925</v>
      </c>
      <c r="H107" s="158" t="s">
        <v>1027</v>
      </c>
      <c r="I107" s="170" t="s">
        <v>1235</v>
      </c>
      <c r="J107" s="158" t="s">
        <v>724</v>
      </c>
      <c r="K107" s="16"/>
      <c r="L107" s="16"/>
    </row>
    <row r="108" spans="2:12">
      <c r="B108" s="51" t="s">
        <v>397</v>
      </c>
      <c r="C108" s="70" t="s">
        <v>142</v>
      </c>
      <c r="D108" s="71" t="s">
        <v>461</v>
      </c>
      <c r="E108" s="153" t="s">
        <v>725</v>
      </c>
      <c r="F108" s="158" t="s">
        <v>826</v>
      </c>
      <c r="G108" s="158" t="s">
        <v>926</v>
      </c>
      <c r="H108" s="158" t="s">
        <v>1028</v>
      </c>
      <c r="I108" s="170" t="s">
        <v>1236</v>
      </c>
      <c r="J108" s="158" t="s">
        <v>1126</v>
      </c>
      <c r="K108" s="16"/>
      <c r="L108" s="16"/>
    </row>
    <row r="109" spans="2:12">
      <c r="B109" s="51" t="s">
        <v>398</v>
      </c>
      <c r="C109" s="70" t="s">
        <v>47</v>
      </c>
      <c r="D109" s="71" t="s">
        <v>462</v>
      </c>
      <c r="E109" s="153" t="s">
        <v>726</v>
      </c>
      <c r="F109" s="158" t="s">
        <v>726</v>
      </c>
      <c r="G109" s="158" t="s">
        <v>927</v>
      </c>
      <c r="H109" s="158" t="s">
        <v>47</v>
      </c>
      <c r="I109" s="170" t="s">
        <v>1237</v>
      </c>
      <c r="J109" s="158" t="s">
        <v>1127</v>
      </c>
      <c r="K109" s="16"/>
      <c r="L109" s="16"/>
    </row>
    <row r="110" spans="2:12">
      <c r="B110" s="51" t="s">
        <v>399</v>
      </c>
      <c r="C110" s="70" t="s">
        <v>143</v>
      </c>
      <c r="D110" s="71" t="s">
        <v>463</v>
      </c>
      <c r="E110" s="153" t="s">
        <v>727</v>
      </c>
      <c r="F110" s="158" t="s">
        <v>727</v>
      </c>
      <c r="G110" s="158" t="s">
        <v>928</v>
      </c>
      <c r="H110" s="158" t="s">
        <v>1029</v>
      </c>
      <c r="I110" s="170" t="s">
        <v>1238</v>
      </c>
      <c r="J110" s="158" t="s">
        <v>727</v>
      </c>
      <c r="K110" s="16"/>
      <c r="L110" s="16"/>
    </row>
    <row r="111" spans="2:12">
      <c r="B111" s="51" t="s">
        <v>400</v>
      </c>
      <c r="C111" s="70" t="s">
        <v>144</v>
      </c>
      <c r="D111" s="71" t="s">
        <v>464</v>
      </c>
      <c r="E111" s="160" t="s">
        <v>728</v>
      </c>
      <c r="F111" s="158" t="s">
        <v>827</v>
      </c>
      <c r="G111" s="158" t="s">
        <v>929</v>
      </c>
      <c r="H111" s="158" t="s">
        <v>1030</v>
      </c>
      <c r="I111" s="170" t="s">
        <v>1239</v>
      </c>
      <c r="J111" s="158" t="s">
        <v>827</v>
      </c>
      <c r="K111" s="16"/>
      <c r="L111" s="16"/>
    </row>
    <row r="112" spans="2:12">
      <c r="B112" s="51" t="s">
        <v>401</v>
      </c>
      <c r="C112" s="70" t="s">
        <v>135</v>
      </c>
      <c r="D112" s="71" t="s">
        <v>465</v>
      </c>
      <c r="E112" s="160" t="s">
        <v>729</v>
      </c>
      <c r="F112" s="158" t="s">
        <v>828</v>
      </c>
      <c r="G112" s="158" t="s">
        <v>930</v>
      </c>
      <c r="H112" s="158" t="s">
        <v>1031</v>
      </c>
      <c r="I112" s="170" t="s">
        <v>1240</v>
      </c>
      <c r="J112" s="158" t="s">
        <v>729</v>
      </c>
      <c r="K112" s="16"/>
      <c r="L112" s="16"/>
    </row>
    <row r="113" spans="2:12">
      <c r="B113" s="51" t="s">
        <v>402</v>
      </c>
      <c r="C113" s="70" t="s">
        <v>136</v>
      </c>
      <c r="D113" s="71" t="s">
        <v>466</v>
      </c>
      <c r="E113" s="160" t="s">
        <v>136</v>
      </c>
      <c r="F113" s="158" t="s">
        <v>829</v>
      </c>
      <c r="G113" s="158" t="s">
        <v>931</v>
      </c>
      <c r="H113" s="158" t="s">
        <v>1032</v>
      </c>
      <c r="I113" s="170" t="s">
        <v>1241</v>
      </c>
      <c r="J113" s="158" t="s">
        <v>1128</v>
      </c>
      <c r="K113" s="16"/>
      <c r="L113" s="16"/>
    </row>
    <row r="114" spans="2:12">
      <c r="B114" s="51" t="s">
        <v>403</v>
      </c>
      <c r="C114" s="70" t="s">
        <v>145</v>
      </c>
      <c r="D114" s="71" t="s">
        <v>467</v>
      </c>
      <c r="E114" s="160" t="s">
        <v>730</v>
      </c>
      <c r="F114" s="158" t="s">
        <v>730</v>
      </c>
      <c r="G114" s="158" t="s">
        <v>932</v>
      </c>
      <c r="H114" s="158" t="s">
        <v>1033</v>
      </c>
      <c r="I114" s="170" t="s">
        <v>1242</v>
      </c>
      <c r="J114" s="158" t="s">
        <v>730</v>
      </c>
      <c r="K114" s="16"/>
      <c r="L114" s="16"/>
    </row>
    <row r="115" spans="2:12">
      <c r="B115" s="51" t="s">
        <v>347</v>
      </c>
      <c r="C115" s="21" t="s">
        <v>129</v>
      </c>
      <c r="D115" s="21" t="str">
        <f>C115</f>
        <v>White Certificates</v>
      </c>
      <c r="E115" s="170" t="s">
        <v>268</v>
      </c>
      <c r="F115" s="170" t="str">
        <f t="shared" ref="F115:F122" si="0">C115</f>
        <v>White Certificates</v>
      </c>
      <c r="G115" s="170" t="s">
        <v>129</v>
      </c>
      <c r="H115" s="170" t="str">
        <f>C115</f>
        <v>White Certificates</v>
      </c>
      <c r="I115" s="170" t="str">
        <f t="shared" ref="I115:I147" si="1">C115</f>
        <v>White Certificates</v>
      </c>
      <c r="J115" s="169" t="str">
        <f t="shared" ref="J115:J153" si="2">C115</f>
        <v>White Certificates</v>
      </c>
      <c r="K115" s="16"/>
      <c r="L115" s="16"/>
    </row>
    <row r="116" spans="2:12">
      <c r="B116" s="51" t="s">
        <v>348</v>
      </c>
      <c r="C116" s="21" t="s">
        <v>270</v>
      </c>
      <c r="D116" s="21" t="str">
        <f t="shared" ref="D116:D122" si="3">C116</f>
        <v>Thermal Account</v>
      </c>
      <c r="E116" s="170" t="s">
        <v>271</v>
      </c>
      <c r="F116" s="170" t="str">
        <f t="shared" si="0"/>
        <v>Thermal Account</v>
      </c>
      <c r="G116" s="170" t="s">
        <v>270</v>
      </c>
      <c r="H116" s="170" t="str">
        <f>C116</f>
        <v>Thermal Account</v>
      </c>
      <c r="I116" s="170" t="str">
        <f t="shared" si="1"/>
        <v>Thermal Account</v>
      </c>
      <c r="J116" s="169" t="str">
        <f t="shared" si="2"/>
        <v>Thermal Account</v>
      </c>
      <c r="K116" s="16"/>
      <c r="L116" s="16"/>
    </row>
    <row r="117" spans="2:12">
      <c r="B117" s="51" t="s">
        <v>355</v>
      </c>
      <c r="C117" s="21" t="s">
        <v>273</v>
      </c>
      <c r="D117" s="21" t="str">
        <f t="shared" si="3"/>
        <v>National Energy Efficiency  Fund</v>
      </c>
      <c r="E117" s="170" t="s">
        <v>1137</v>
      </c>
      <c r="F117" s="170" t="str">
        <f t="shared" si="0"/>
        <v>National Energy Efficiency  Fund</v>
      </c>
      <c r="G117" s="170" t="s">
        <v>273</v>
      </c>
      <c r="H117" s="170" t="str">
        <f>C117</f>
        <v>National Energy Efficiency  Fund</v>
      </c>
      <c r="I117" s="170" t="str">
        <f t="shared" si="1"/>
        <v>National Energy Efficiency  Fund</v>
      </c>
      <c r="J117" s="169" t="str">
        <f t="shared" si="2"/>
        <v>National Energy Efficiency  Fund</v>
      </c>
      <c r="K117" s="16"/>
      <c r="L117" s="16"/>
    </row>
    <row r="118" spans="2:12">
      <c r="B118" s="51" t="s">
        <v>356</v>
      </c>
      <c r="C118" s="21" t="s">
        <v>129</v>
      </c>
      <c r="D118" s="21" t="str">
        <f t="shared" si="3"/>
        <v>White Certificates</v>
      </c>
      <c r="E118" s="170" t="str">
        <f t="shared" ref="E118:E158" si="4">C118</f>
        <v>White Certificates</v>
      </c>
      <c r="F118" s="170" t="str">
        <f t="shared" si="0"/>
        <v>White Certificates</v>
      </c>
      <c r="G118" s="170" t="s">
        <v>129</v>
      </c>
      <c r="H118" s="170" t="s">
        <v>130</v>
      </c>
      <c r="I118" s="170" t="str">
        <f t="shared" si="1"/>
        <v>White Certificates</v>
      </c>
      <c r="J118" s="169" t="str">
        <f t="shared" si="2"/>
        <v>White Certificates</v>
      </c>
      <c r="K118" s="16"/>
      <c r="L118" s="16"/>
    </row>
    <row r="119" spans="2:12">
      <c r="B119" s="51" t="s">
        <v>357</v>
      </c>
      <c r="C119" s="21" t="s">
        <v>278</v>
      </c>
      <c r="D119" s="21" t="str">
        <f t="shared" si="3"/>
        <v>SMEs and micro businesses : winners on all costs</v>
      </c>
      <c r="E119" s="170" t="str">
        <f t="shared" si="4"/>
        <v>SMEs and micro businesses : winners on all costs</v>
      </c>
      <c r="F119" s="170" t="str">
        <f t="shared" si="0"/>
        <v>SMEs and micro businesses : winners on all costs</v>
      </c>
      <c r="G119" s="170" t="s">
        <v>278</v>
      </c>
      <c r="H119" s="170" t="s">
        <v>131</v>
      </c>
      <c r="I119" s="170" t="str">
        <f t="shared" si="1"/>
        <v>SMEs and micro businesses : winners on all costs</v>
      </c>
      <c r="J119" s="169" t="str">
        <f t="shared" si="2"/>
        <v>SMEs and micro businesses : winners on all costs</v>
      </c>
      <c r="K119" s="16"/>
      <c r="L119" s="16"/>
    </row>
    <row r="120" spans="2:12">
      <c r="B120" s="133" t="s">
        <v>590</v>
      </c>
      <c r="C120" s="132" t="s">
        <v>132</v>
      </c>
      <c r="D120" s="21" t="str">
        <f t="shared" si="3"/>
        <v>PRO-SMEn</v>
      </c>
      <c r="E120" s="170" t="str">
        <f t="shared" si="4"/>
        <v>PRO-SMEn</v>
      </c>
      <c r="F120" s="170" t="str">
        <f t="shared" si="0"/>
        <v>PRO-SMEn</v>
      </c>
      <c r="G120" s="170" t="s">
        <v>132</v>
      </c>
      <c r="H120" s="170" t="s">
        <v>132</v>
      </c>
      <c r="I120" s="170" t="str">
        <f t="shared" si="1"/>
        <v>PRO-SMEn</v>
      </c>
      <c r="J120" s="169" t="str">
        <f t="shared" si="2"/>
        <v>PRO-SMEn</v>
      </c>
      <c r="K120" s="16"/>
      <c r="L120" s="16"/>
    </row>
    <row r="121" spans="2:12">
      <c r="B121" s="51" t="s">
        <v>358</v>
      </c>
      <c r="C121" s="21" t="s">
        <v>133</v>
      </c>
      <c r="D121" s="21" t="str">
        <f t="shared" si="3"/>
        <v>PRO-REFEi</v>
      </c>
      <c r="E121" s="170" t="str">
        <f t="shared" si="4"/>
        <v>PRO-REFEi</v>
      </c>
      <c r="F121" s="170" t="str">
        <f t="shared" si="0"/>
        <v>PRO-REFEi</v>
      </c>
      <c r="G121" s="170" t="s">
        <v>133</v>
      </c>
      <c r="H121" s="170" t="s">
        <v>133</v>
      </c>
      <c r="I121" s="170" t="str">
        <f t="shared" si="1"/>
        <v>PRO-REFEi</v>
      </c>
      <c r="J121" s="169" t="str">
        <f t="shared" si="2"/>
        <v>PRO-REFEi</v>
      </c>
      <c r="K121" s="16"/>
      <c r="L121" s="16"/>
    </row>
    <row r="122" spans="2:12">
      <c r="B122" s="51" t="s">
        <v>359</v>
      </c>
      <c r="C122" s="21" t="s">
        <v>285</v>
      </c>
      <c r="D122" s="21" t="str">
        <f t="shared" si="3"/>
        <v>Eco-Energy Loan</v>
      </c>
      <c r="E122" s="170" t="str">
        <f t="shared" si="4"/>
        <v>Eco-Energy Loan</v>
      </c>
      <c r="F122" s="170" t="str">
        <f t="shared" si="0"/>
        <v>Eco-Energy Loan</v>
      </c>
      <c r="G122" s="170" t="s">
        <v>285</v>
      </c>
      <c r="H122" s="170" t="s">
        <v>134</v>
      </c>
      <c r="I122" s="170" t="str">
        <f t="shared" si="1"/>
        <v>Eco-Energy Loan</v>
      </c>
      <c r="J122" s="169" t="str">
        <f t="shared" si="2"/>
        <v>Eco-Energy Loan</v>
      </c>
      <c r="K122" s="16"/>
      <c r="L122" s="16"/>
    </row>
    <row r="123" spans="2:12">
      <c r="B123" s="51" t="s">
        <v>405</v>
      </c>
      <c r="C123" s="21" t="s">
        <v>152</v>
      </c>
      <c r="D123" s="21" t="s">
        <v>181</v>
      </c>
      <c r="E123" s="170" t="str">
        <f t="shared" si="4"/>
        <v>Pilot program "energy-saving meters"</v>
      </c>
      <c r="F123" s="170" t="str">
        <f>C123</f>
        <v>Pilot program "energy-saving meters"</v>
      </c>
      <c r="G123" s="170" t="s">
        <v>152</v>
      </c>
      <c r="H123" s="170" t="str">
        <f>C123</f>
        <v>Pilot program "energy-saving meters"</v>
      </c>
      <c r="I123" s="170" t="str">
        <f t="shared" si="1"/>
        <v>Pilot program "energy-saving meters"</v>
      </c>
      <c r="J123" s="169" t="str">
        <f t="shared" si="2"/>
        <v>Pilot program "energy-saving meters"</v>
      </c>
      <c r="K123" s="16"/>
      <c r="L123" s="16"/>
    </row>
    <row r="124" spans="2:12">
      <c r="B124" s="51" t="s">
        <v>360</v>
      </c>
      <c r="C124" s="21" t="s">
        <v>54</v>
      </c>
      <c r="D124" s="21" t="s">
        <v>183</v>
      </c>
      <c r="E124" s="170" t="str">
        <f t="shared" si="4"/>
        <v>Funding for efficient heating networks</v>
      </c>
      <c r="F124" s="170" t="str">
        <f t="shared" ref="F124:F150" si="5">C124</f>
        <v>Funding for efficient heating networks</v>
      </c>
      <c r="G124" s="170" t="s">
        <v>54</v>
      </c>
      <c r="H124" s="170" t="str">
        <f>C124</f>
        <v>Funding for efficient heating networks</v>
      </c>
      <c r="I124" s="170" t="str">
        <f t="shared" si="1"/>
        <v>Funding for efficient heating networks</v>
      </c>
      <c r="J124" s="169" t="str">
        <f t="shared" si="2"/>
        <v>Funding for efficient heating networks</v>
      </c>
      <c r="K124" s="16"/>
      <c r="L124" s="16"/>
    </row>
    <row r="125" spans="2:12">
      <c r="B125" s="51" t="s">
        <v>361</v>
      </c>
      <c r="C125" s="21" t="s">
        <v>55</v>
      </c>
      <c r="D125" s="21" t="s">
        <v>187</v>
      </c>
      <c r="E125" s="170" t="str">
        <f t="shared" si="4"/>
        <v>Funding for energy efficiency in the economy - grant</v>
      </c>
      <c r="F125" s="170" t="str">
        <f t="shared" si="5"/>
        <v>Funding for energy efficiency in the economy - grant</v>
      </c>
      <c r="G125" s="170" t="s">
        <v>55</v>
      </c>
      <c r="H125" s="170" t="str">
        <f t="shared" ref="H125:H161" si="6">C125</f>
        <v>Funding for energy efficiency in the economy - grant</v>
      </c>
      <c r="I125" s="170" t="str">
        <f t="shared" si="1"/>
        <v>Funding for energy efficiency in the economy - grant</v>
      </c>
      <c r="J125" s="169" t="str">
        <f t="shared" si="2"/>
        <v>Funding for energy efficiency in the economy - grant</v>
      </c>
      <c r="K125" s="16"/>
      <c r="L125" s="16"/>
    </row>
    <row r="126" spans="2:12">
      <c r="B126" s="51" t="s">
        <v>362</v>
      </c>
      <c r="C126" s="21" t="s">
        <v>57</v>
      </c>
      <c r="D126" s="21" t="s">
        <v>185</v>
      </c>
      <c r="E126" s="170" t="str">
        <f t="shared" si="4"/>
        <v>Electromobility funding programme</v>
      </c>
      <c r="F126" s="170" t="str">
        <f t="shared" si="5"/>
        <v>Electromobility funding programme</v>
      </c>
      <c r="G126" s="170" t="s">
        <v>57</v>
      </c>
      <c r="H126" s="170" t="str">
        <f t="shared" si="6"/>
        <v>Electromobility funding programme</v>
      </c>
      <c r="I126" s="170" t="str">
        <f t="shared" si="1"/>
        <v>Electromobility funding programme</v>
      </c>
      <c r="J126" s="169" t="str">
        <f t="shared" si="2"/>
        <v>Electromobility funding programme</v>
      </c>
      <c r="K126" s="16"/>
      <c r="L126" s="16"/>
    </row>
    <row r="127" spans="2:12">
      <c r="B127" s="51" t="s">
        <v>363</v>
      </c>
      <c r="C127" s="21" t="s">
        <v>140</v>
      </c>
      <c r="D127" s="21" t="s">
        <v>189</v>
      </c>
      <c r="E127" s="170" t="str">
        <f t="shared" si="4"/>
        <v>Funding for efficient buildings - heating optimisation</v>
      </c>
      <c r="F127" s="170" t="str">
        <f t="shared" si="5"/>
        <v>Funding for efficient buildings - heating optimisation</v>
      </c>
      <c r="G127" s="170" t="s">
        <v>140</v>
      </c>
      <c r="H127" s="170" t="str">
        <f t="shared" si="6"/>
        <v>Funding for efficient buildings - heating optimisation</v>
      </c>
      <c r="I127" s="170" t="str">
        <f t="shared" si="1"/>
        <v>Funding for efficient buildings - heating optimisation</v>
      </c>
      <c r="J127" s="169" t="str">
        <f t="shared" si="2"/>
        <v>Funding for efficient buildings - heating optimisation</v>
      </c>
      <c r="K127" s="16"/>
      <c r="L127" s="16"/>
    </row>
    <row r="128" spans="2:12">
      <c r="B128" s="51" t="s">
        <v>364</v>
      </c>
      <c r="C128" s="21" t="s">
        <v>59</v>
      </c>
      <c r="D128" s="21" t="s">
        <v>191</v>
      </c>
      <c r="E128" s="170" t="str">
        <f t="shared" si="4"/>
        <v>Small series of climate protection products</v>
      </c>
      <c r="F128" s="170" t="str">
        <f t="shared" si="5"/>
        <v>Small series of climate protection products</v>
      </c>
      <c r="G128" s="170" t="s">
        <v>59</v>
      </c>
      <c r="H128" s="170" t="str">
        <f t="shared" si="6"/>
        <v>Small series of climate protection products</v>
      </c>
      <c r="I128" s="170" t="str">
        <f t="shared" si="1"/>
        <v>Small series of climate protection products</v>
      </c>
      <c r="J128" s="169" t="str">
        <f t="shared" si="2"/>
        <v>Small series of climate protection products</v>
      </c>
      <c r="K128" s="16"/>
      <c r="L128" s="16"/>
    </row>
    <row r="129" spans="2:12">
      <c r="B129" s="51" t="s">
        <v>365</v>
      </c>
      <c r="C129" s="21" t="s">
        <v>61</v>
      </c>
      <c r="D129" s="21" t="s">
        <v>193</v>
      </c>
      <c r="E129" s="170" t="str">
        <f t="shared" si="4"/>
        <v>Funding for energy consulting in medium-sized businesses (EBM)</v>
      </c>
      <c r="F129" s="170" t="str">
        <f t="shared" si="5"/>
        <v>Funding for energy consulting in medium-sized businesses (EBM)</v>
      </c>
      <c r="G129" s="170" t="s">
        <v>61</v>
      </c>
      <c r="H129" s="170" t="str">
        <f t="shared" si="6"/>
        <v>Funding for energy consulting in medium-sized businesses (EBM)</v>
      </c>
      <c r="I129" s="170" t="str">
        <f t="shared" si="1"/>
        <v>Funding for energy consulting in medium-sized businesses (EBM)</v>
      </c>
      <c r="J129" s="169" t="str">
        <f t="shared" si="2"/>
        <v>Funding for energy consulting in medium-sized businesses (EBM)</v>
      </c>
      <c r="K129" s="16"/>
      <c r="L129" s="16"/>
    </row>
    <row r="130" spans="2:12">
      <c r="B130" s="51" t="s">
        <v>406</v>
      </c>
      <c r="C130" s="21" t="s">
        <v>63</v>
      </c>
      <c r="D130" s="21" t="s">
        <v>194</v>
      </c>
      <c r="E130" s="170" t="str">
        <f t="shared" si="4"/>
        <v>Funding of entrepreneurial "know hows" (KN)</v>
      </c>
      <c r="F130" s="170" t="str">
        <f t="shared" si="5"/>
        <v>Funding of entrepreneurial "know hows" (KN)</v>
      </c>
      <c r="G130" s="170" t="s">
        <v>63</v>
      </c>
      <c r="H130" s="170" t="str">
        <f t="shared" si="6"/>
        <v>Funding of entrepreneurial "know hows" (KN)</v>
      </c>
      <c r="I130" s="170" t="str">
        <f t="shared" si="1"/>
        <v>Funding of entrepreneurial "know hows" (KN)</v>
      </c>
      <c r="J130" s="169" t="str">
        <f t="shared" si="2"/>
        <v>Funding of entrepreneurial "know hows" (KN)</v>
      </c>
      <c r="K130" s="16"/>
      <c r="L130" s="16"/>
    </row>
    <row r="131" spans="2:12" ht="30">
      <c r="B131" s="51" t="s">
        <v>366</v>
      </c>
      <c r="C131" s="21" t="s">
        <v>291</v>
      </c>
      <c r="D131" s="21" t="s">
        <v>195</v>
      </c>
      <c r="E131" s="170" t="str">
        <f t="shared" si="4"/>
        <v>Guideline for the Central Innovation Program for medium-sized enterprises</v>
      </c>
      <c r="F131" s="170" t="str">
        <f t="shared" si="5"/>
        <v>Guideline for the Central Innovation Program for medium-sized enterprises</v>
      </c>
      <c r="G131" s="170" t="s">
        <v>291</v>
      </c>
      <c r="H131" s="170" t="str">
        <f t="shared" si="6"/>
        <v>Guideline for the Central Innovation Program for medium-sized enterprises</v>
      </c>
      <c r="I131" s="170" t="str">
        <f t="shared" si="1"/>
        <v>Guideline for the Central Innovation Program for medium-sized enterprises</v>
      </c>
      <c r="J131" s="169" t="str">
        <f t="shared" si="2"/>
        <v>Guideline for the Central Innovation Program for medium-sized enterprises</v>
      </c>
      <c r="K131" s="16"/>
      <c r="L131" s="16"/>
    </row>
    <row r="132" spans="2:12">
      <c r="B132" s="51" t="s">
        <v>407</v>
      </c>
      <c r="C132" s="21" t="s">
        <v>293</v>
      </c>
      <c r="D132" s="21" t="s">
        <v>196</v>
      </c>
      <c r="E132" s="170" t="str">
        <f t="shared" si="4"/>
        <v>Programme "securing production"</v>
      </c>
      <c r="F132" s="170" t="str">
        <f t="shared" si="5"/>
        <v>Programme "securing production"</v>
      </c>
      <c r="G132" s="170" t="s">
        <v>293</v>
      </c>
      <c r="H132" s="170" t="str">
        <f t="shared" si="6"/>
        <v>Programme "securing production"</v>
      </c>
      <c r="I132" s="170" t="str">
        <f t="shared" si="1"/>
        <v>Programme "securing production"</v>
      </c>
      <c r="J132" s="169" t="str">
        <f t="shared" si="2"/>
        <v>Programme "securing production"</v>
      </c>
      <c r="K132" s="16"/>
      <c r="L132" s="16"/>
    </row>
    <row r="133" spans="2:12">
      <c r="B133" s="51" t="s">
        <v>367</v>
      </c>
      <c r="C133" s="132" t="s">
        <v>600</v>
      </c>
      <c r="D133" s="132" t="s">
        <v>599</v>
      </c>
      <c r="E133" s="170" t="str">
        <f t="shared" si="4"/>
        <v>Municipal Directive</v>
      </c>
      <c r="F133" s="170" t="str">
        <f t="shared" si="5"/>
        <v>Municipal Directive</v>
      </c>
      <c r="G133" s="170" t="s">
        <v>600</v>
      </c>
      <c r="H133" s="170" t="str">
        <f t="shared" si="6"/>
        <v>Municipal Directive</v>
      </c>
      <c r="I133" s="170" t="str">
        <f t="shared" si="1"/>
        <v>Municipal Directive</v>
      </c>
      <c r="J133" s="169" t="str">
        <f t="shared" si="2"/>
        <v>Municipal Directive</v>
      </c>
      <c r="K133" s="16"/>
      <c r="L133" s="16"/>
    </row>
    <row r="134" spans="2:12">
      <c r="B134" s="51" t="s">
        <v>368</v>
      </c>
      <c r="C134" s="21" t="s">
        <v>296</v>
      </c>
      <c r="D134" s="21" t="s">
        <v>197</v>
      </c>
      <c r="E134" s="170" t="str">
        <f t="shared" si="4"/>
        <v>Climate protection offensive for medium sized businesses</v>
      </c>
      <c r="F134" s="170" t="str">
        <f t="shared" si="5"/>
        <v>Climate protection offensive for medium sized businesses</v>
      </c>
      <c r="G134" s="170" t="s">
        <v>296</v>
      </c>
      <c r="H134" s="170" t="str">
        <f t="shared" si="6"/>
        <v>Climate protection offensive for medium sized businesses</v>
      </c>
      <c r="I134" s="170" t="str">
        <f t="shared" si="1"/>
        <v>Climate protection offensive for medium sized businesses</v>
      </c>
      <c r="J134" s="169" t="str">
        <f t="shared" si="2"/>
        <v>Climate protection offensive for medium sized businesses</v>
      </c>
      <c r="K134" s="16"/>
      <c r="L134" s="16"/>
    </row>
    <row r="135" spans="2:12" ht="30">
      <c r="B135" s="51" t="s">
        <v>369</v>
      </c>
      <c r="C135" s="21" t="s">
        <v>298</v>
      </c>
      <c r="D135" s="21" t="s">
        <v>447</v>
      </c>
      <c r="E135" s="170" t="str">
        <f t="shared" si="4"/>
        <v>National climate protection initiative - Funding of climate protection pilot projects</v>
      </c>
      <c r="F135" s="170" t="str">
        <f t="shared" si="5"/>
        <v>National climate protection initiative - Funding of climate protection pilot projects</v>
      </c>
      <c r="G135" s="170" t="s">
        <v>298</v>
      </c>
      <c r="H135" s="170" t="str">
        <f t="shared" si="6"/>
        <v>National climate protection initiative - Funding of climate protection pilot projects</v>
      </c>
      <c r="I135" s="170" t="str">
        <f t="shared" si="1"/>
        <v>National climate protection initiative - Funding of climate protection pilot projects</v>
      </c>
      <c r="J135" s="169" t="str">
        <f t="shared" si="2"/>
        <v>National climate protection initiative - Funding of climate protection pilot projects</v>
      </c>
      <c r="K135" s="16"/>
      <c r="L135" s="16"/>
    </row>
    <row r="136" spans="2:12">
      <c r="B136" s="51" t="s">
        <v>370</v>
      </c>
      <c r="C136" s="21" t="s">
        <v>300</v>
      </c>
      <c r="D136" s="21" t="s">
        <v>302</v>
      </c>
      <c r="E136" s="170" t="str">
        <f t="shared" si="4"/>
        <v>Refrigeration-Climate Directive</v>
      </c>
      <c r="F136" s="170" t="str">
        <f t="shared" si="5"/>
        <v>Refrigeration-Climate Directive</v>
      </c>
      <c r="G136" s="170" t="s">
        <v>300</v>
      </c>
      <c r="H136" s="170" t="str">
        <f t="shared" si="6"/>
        <v>Refrigeration-Climate Directive</v>
      </c>
      <c r="I136" s="170" t="str">
        <f t="shared" si="1"/>
        <v>Refrigeration-Climate Directive</v>
      </c>
      <c r="J136" s="169" t="str">
        <f t="shared" si="2"/>
        <v>Refrigeration-Climate Directive</v>
      </c>
      <c r="K136" s="16"/>
      <c r="L136" s="16"/>
    </row>
    <row r="137" spans="2:12" ht="30">
      <c r="B137" s="51" t="s">
        <v>371</v>
      </c>
      <c r="C137" s="21" t="s">
        <v>304</v>
      </c>
      <c r="D137" s="21" t="s">
        <v>448</v>
      </c>
      <c r="E137" s="170" t="str">
        <f t="shared" si="4"/>
        <v>National climate protection initiative - Funding of innovative climate protection projects</v>
      </c>
      <c r="F137" s="170" t="str">
        <f t="shared" si="5"/>
        <v>National climate protection initiative - Funding of innovative climate protection projects</v>
      </c>
      <c r="G137" s="170" t="s">
        <v>304</v>
      </c>
      <c r="H137" s="170" t="str">
        <f t="shared" si="6"/>
        <v>National climate protection initiative - Funding of innovative climate protection projects</v>
      </c>
      <c r="I137" s="170" t="str">
        <f t="shared" si="1"/>
        <v>National climate protection initiative - Funding of innovative climate protection projects</v>
      </c>
      <c r="J137" s="169" t="str">
        <f t="shared" si="2"/>
        <v>National climate protection initiative - Funding of innovative climate protection projects</v>
      </c>
      <c r="K137" s="16"/>
      <c r="L137" s="16"/>
    </row>
    <row r="138" spans="2:12">
      <c r="B138" s="51" t="s">
        <v>372</v>
      </c>
      <c r="C138" s="21" t="s">
        <v>76</v>
      </c>
      <c r="D138" s="21" t="s">
        <v>199</v>
      </c>
      <c r="E138" s="170" t="str">
        <f t="shared" si="4"/>
        <v>Consultancy of agricultural businesses</v>
      </c>
      <c r="F138" s="170" t="str">
        <f t="shared" si="5"/>
        <v>Consultancy of agricultural businesses</v>
      </c>
      <c r="G138" s="170" t="s">
        <v>76</v>
      </c>
      <c r="H138" s="170" t="str">
        <f t="shared" si="6"/>
        <v>Consultancy of agricultural businesses</v>
      </c>
      <c r="I138" s="170" t="str">
        <f t="shared" si="1"/>
        <v>Consultancy of agricultural businesses</v>
      </c>
      <c r="J138" s="169" t="str">
        <f t="shared" si="2"/>
        <v>Consultancy of agricultural businesses</v>
      </c>
      <c r="K138" s="16"/>
      <c r="L138" s="16"/>
    </row>
    <row r="139" spans="2:12">
      <c r="B139" s="51" t="s">
        <v>373</v>
      </c>
      <c r="C139" s="21" t="s">
        <v>77</v>
      </c>
      <c r="D139" s="21" t="s">
        <v>200</v>
      </c>
      <c r="E139" s="170" t="str">
        <f t="shared" si="4"/>
        <v>Environmental management in convoy</v>
      </c>
      <c r="F139" s="170" t="str">
        <f t="shared" si="5"/>
        <v>Environmental management in convoy</v>
      </c>
      <c r="G139" s="170" t="s">
        <v>77</v>
      </c>
      <c r="H139" s="170" t="str">
        <f t="shared" si="6"/>
        <v>Environmental management in convoy</v>
      </c>
      <c r="I139" s="170" t="str">
        <f t="shared" si="1"/>
        <v>Environmental management in convoy</v>
      </c>
      <c r="J139" s="169" t="str">
        <f t="shared" si="2"/>
        <v>Environmental management in convoy</v>
      </c>
      <c r="K139" s="16"/>
      <c r="L139" s="16"/>
    </row>
    <row r="140" spans="2:12" ht="45">
      <c r="B140" s="51" t="s">
        <v>374</v>
      </c>
      <c r="C140" s="21" t="s">
        <v>310</v>
      </c>
      <c r="D140" s="21" t="s">
        <v>311</v>
      </c>
      <c r="E140" s="170" t="str">
        <f t="shared" si="4"/>
        <v>Directive for funding of environmentally friendly companies</v>
      </c>
      <c r="F140" s="170" t="str">
        <f t="shared" si="5"/>
        <v>Directive for funding of environmentally friendly companies</v>
      </c>
      <c r="G140" s="170" t="s">
        <v>310</v>
      </c>
      <c r="H140" s="170" t="str">
        <f t="shared" si="6"/>
        <v>Directive for funding of environmentally friendly companies</v>
      </c>
      <c r="I140" s="170" t="str">
        <f t="shared" si="1"/>
        <v>Directive for funding of environmentally friendly companies</v>
      </c>
      <c r="J140" s="169" t="str">
        <f t="shared" si="2"/>
        <v>Directive for funding of environmentally friendly companies</v>
      </c>
      <c r="K140" s="16"/>
      <c r="L140" s="16"/>
    </row>
    <row r="141" spans="2:12">
      <c r="B141" s="51" t="s">
        <v>375</v>
      </c>
      <c r="C141" s="21" t="s">
        <v>313</v>
      </c>
      <c r="D141" s="21" t="s">
        <v>314</v>
      </c>
      <c r="E141" s="170" t="str">
        <f>C141</f>
        <v xml:space="preserve">Programme of Berlin for sustainable development </v>
      </c>
      <c r="F141" s="170" t="str">
        <f t="shared" si="5"/>
        <v xml:space="preserve">Programme of Berlin for sustainable development </v>
      </c>
      <c r="G141" s="170" t="s">
        <v>313</v>
      </c>
      <c r="H141" s="170" t="str">
        <f t="shared" si="6"/>
        <v xml:space="preserve">Programme of Berlin for sustainable development </v>
      </c>
      <c r="I141" s="170" t="str">
        <f t="shared" si="1"/>
        <v xml:space="preserve">Programme of Berlin for sustainable development </v>
      </c>
      <c r="J141" s="169" t="str">
        <f t="shared" si="2"/>
        <v xml:space="preserve">Programme of Berlin for sustainable development </v>
      </c>
      <c r="K141" s="16"/>
      <c r="L141" s="16"/>
    </row>
    <row r="142" spans="2:12">
      <c r="B142" s="51" t="s">
        <v>376</v>
      </c>
      <c r="C142" s="21" t="s">
        <v>317</v>
      </c>
      <c r="D142" s="21" t="s">
        <v>318</v>
      </c>
      <c r="E142" s="170" t="str">
        <f t="shared" si="4"/>
        <v>Directive on SME consultancyin Mecklenburg-Vorpommern</v>
      </c>
      <c r="F142" s="170" t="str">
        <f t="shared" si="5"/>
        <v>Directive on SME consultancyin Mecklenburg-Vorpommern</v>
      </c>
      <c r="G142" s="170" t="s">
        <v>317</v>
      </c>
      <c r="H142" s="170" t="str">
        <f t="shared" si="6"/>
        <v>Directive on SME consultancyin Mecklenburg-Vorpommern</v>
      </c>
      <c r="I142" s="170" t="str">
        <f t="shared" si="1"/>
        <v>Directive on SME consultancyin Mecklenburg-Vorpommern</v>
      </c>
      <c r="J142" s="169" t="str">
        <f t="shared" si="2"/>
        <v>Directive on SME consultancyin Mecklenburg-Vorpommern</v>
      </c>
      <c r="K142" s="16"/>
      <c r="L142" s="16"/>
    </row>
    <row r="143" spans="2:12">
      <c r="B143" s="51" t="s">
        <v>377</v>
      </c>
      <c r="C143" s="21" t="s">
        <v>320</v>
      </c>
      <c r="D143" s="21" t="s">
        <v>201</v>
      </c>
      <c r="E143" s="170" t="str">
        <f t="shared" si="4"/>
        <v>Consultations on innovation and technology transfer</v>
      </c>
      <c r="F143" s="170" t="str">
        <f t="shared" si="5"/>
        <v>Consultations on innovation and technology transfer</v>
      </c>
      <c r="G143" s="170" t="s">
        <v>320</v>
      </c>
      <c r="H143" s="170" t="str">
        <f t="shared" si="6"/>
        <v>Consultations on innovation and technology transfer</v>
      </c>
      <c r="I143" s="170" t="str">
        <f t="shared" si="1"/>
        <v>Consultations on innovation and technology transfer</v>
      </c>
      <c r="J143" s="169" t="str">
        <f t="shared" si="2"/>
        <v>Consultations on innovation and technology transfer</v>
      </c>
      <c r="K143" s="16"/>
      <c r="L143" s="16"/>
    </row>
    <row r="144" spans="2:12">
      <c r="B144" s="51" t="s">
        <v>378</v>
      </c>
      <c r="C144" s="21" t="s">
        <v>322</v>
      </c>
      <c r="D144" s="21" t="s">
        <v>202</v>
      </c>
      <c r="E144" s="170" t="str">
        <f t="shared" si="4"/>
        <v>SME consultancy programme</v>
      </c>
      <c r="F144" s="170" t="str">
        <f t="shared" si="5"/>
        <v>SME consultancy programme</v>
      </c>
      <c r="G144" s="170" t="s">
        <v>322</v>
      </c>
      <c r="H144" s="170" t="str">
        <f t="shared" si="6"/>
        <v>SME consultancy programme</v>
      </c>
      <c r="I144" s="170" t="str">
        <f t="shared" si="1"/>
        <v>SME consultancy programme</v>
      </c>
      <c r="J144" s="169" t="str">
        <f t="shared" si="2"/>
        <v>SME consultancy programme</v>
      </c>
      <c r="K144" s="16"/>
      <c r="L144" s="16"/>
    </row>
    <row r="145" spans="2:12">
      <c r="B145" s="51" t="s">
        <v>379</v>
      </c>
      <c r="C145" s="21" t="s">
        <v>325</v>
      </c>
      <c r="D145" s="21" t="s">
        <v>326</v>
      </c>
      <c r="E145" s="170" t="str">
        <f t="shared" si="4"/>
        <v>EMAS-Funding in Saarland</v>
      </c>
      <c r="F145" s="170" t="str">
        <f t="shared" si="5"/>
        <v>EMAS-Funding in Saarland</v>
      </c>
      <c r="G145" s="170" t="s">
        <v>325</v>
      </c>
      <c r="H145" s="170" t="str">
        <f t="shared" si="6"/>
        <v>EMAS-Funding in Saarland</v>
      </c>
      <c r="I145" s="170" t="str">
        <f t="shared" si="1"/>
        <v>EMAS-Funding in Saarland</v>
      </c>
      <c r="J145" s="169" t="str">
        <f t="shared" si="2"/>
        <v>EMAS-Funding in Saarland</v>
      </c>
      <c r="K145" s="16"/>
      <c r="L145" s="16"/>
    </row>
    <row r="146" spans="2:12" ht="30">
      <c r="B146" s="51" t="s">
        <v>380</v>
      </c>
      <c r="C146" s="21" t="s">
        <v>329</v>
      </c>
      <c r="D146" s="21" t="s">
        <v>330</v>
      </c>
      <c r="E146" s="170" t="str">
        <f t="shared" si="4"/>
        <v>Directive on economy, employment and mobility for SME funding from Saxonian State Ministry</v>
      </c>
      <c r="F146" s="170" t="str">
        <f t="shared" si="5"/>
        <v>Directive on economy, employment and mobility for SME funding from Saxonian State Ministry</v>
      </c>
      <c r="G146" s="170" t="s">
        <v>329</v>
      </c>
      <c r="H146" s="170" t="str">
        <f t="shared" si="6"/>
        <v>Directive on economy, employment and mobility for SME funding from Saxonian State Ministry</v>
      </c>
      <c r="I146" s="170" t="str">
        <f t="shared" si="1"/>
        <v>Directive on economy, employment and mobility for SME funding from Saxonian State Ministry</v>
      </c>
      <c r="J146" s="169" t="str">
        <f t="shared" si="2"/>
        <v>Directive on economy, employment and mobility for SME funding from Saxonian State Ministry</v>
      </c>
      <c r="K146" s="16"/>
      <c r="L146" s="16"/>
    </row>
    <row r="147" spans="2:12" ht="45">
      <c r="B147" s="51" t="s">
        <v>381</v>
      </c>
      <c r="C147" s="21" t="s">
        <v>333</v>
      </c>
      <c r="D147" s="21" t="s">
        <v>334</v>
      </c>
      <c r="E147" s="170" t="str">
        <f t="shared" si="4"/>
        <v xml:space="preserve">Directive on funding for consultancy of SME in Saxony-Anhalt </v>
      </c>
      <c r="F147" s="170" t="str">
        <f t="shared" si="5"/>
        <v xml:space="preserve">Directive on funding for consultancy of SME in Saxony-Anhalt </v>
      </c>
      <c r="G147" s="170" t="s">
        <v>333</v>
      </c>
      <c r="H147" s="170" t="str">
        <f t="shared" si="6"/>
        <v xml:space="preserve">Directive on funding for consultancy of SME in Saxony-Anhalt </v>
      </c>
      <c r="I147" s="170" t="str">
        <f t="shared" si="1"/>
        <v xml:space="preserve">Directive on funding for consultancy of SME in Saxony-Anhalt </v>
      </c>
      <c r="J147" s="169" t="str">
        <f t="shared" si="2"/>
        <v xml:space="preserve">Directive on funding for consultancy of SME in Saxony-Anhalt </v>
      </c>
      <c r="K147" s="16"/>
      <c r="L147" s="16"/>
    </row>
    <row r="148" spans="2:12">
      <c r="B148" s="51" t="s">
        <v>382</v>
      </c>
      <c r="C148" s="21" t="s">
        <v>349</v>
      </c>
      <c r="D148" s="21" t="str">
        <f>C148</f>
        <v>European Regional Development Fund (ERDF) co-financing program</v>
      </c>
      <c r="E148" s="170" t="str">
        <f t="shared" si="4"/>
        <v>European Regional Development Fund (ERDF) co-financing program</v>
      </c>
      <c r="F148" s="170" t="str">
        <f t="shared" si="5"/>
        <v>European Regional Development Fund (ERDF) co-financing program</v>
      </c>
      <c r="G148" s="170" t="s">
        <v>349</v>
      </c>
      <c r="H148" s="170" t="str">
        <f t="shared" si="6"/>
        <v>European Regional Development Fund (ERDF) co-financing program</v>
      </c>
      <c r="I148" s="170" t="s">
        <v>350</v>
      </c>
      <c r="J148" s="169" t="str">
        <f t="shared" si="2"/>
        <v>European Regional Development Fund (ERDF) co-financing program</v>
      </c>
      <c r="K148" s="16"/>
      <c r="L148" s="16"/>
    </row>
    <row r="149" spans="2:12">
      <c r="B149" s="51" t="s">
        <v>382</v>
      </c>
      <c r="C149" s="21" t="s">
        <v>349</v>
      </c>
      <c r="D149" s="21" t="str">
        <f t="shared" ref="D149:D166" si="7">C149</f>
        <v>European Regional Development Fund (ERDF) co-financing program</v>
      </c>
      <c r="E149" s="170" t="str">
        <f>C149</f>
        <v>European Regional Development Fund (ERDF) co-financing program</v>
      </c>
      <c r="F149" s="170" t="str">
        <f t="shared" si="5"/>
        <v>European Regional Development Fund (ERDF) co-financing program</v>
      </c>
      <c r="G149" s="170" t="s">
        <v>349</v>
      </c>
      <c r="H149" s="170" t="str">
        <f t="shared" si="6"/>
        <v>European Regional Development Fund (ERDF) co-financing program</v>
      </c>
      <c r="I149" s="170" t="s">
        <v>350</v>
      </c>
      <c r="J149" s="169" t="str">
        <f t="shared" si="2"/>
        <v>European Regional Development Fund (ERDF) co-financing program</v>
      </c>
      <c r="K149" s="16"/>
      <c r="L149" s="16"/>
    </row>
    <row r="150" spans="2:12">
      <c r="B150" s="51" t="s">
        <v>383</v>
      </c>
      <c r="C150" s="21" t="s">
        <v>353</v>
      </c>
      <c r="D150" s="21" t="str">
        <f t="shared" si="7"/>
        <v>State loan program to ESCO companies</v>
      </c>
      <c r="E150" s="170" t="str">
        <f t="shared" si="4"/>
        <v>State loan program to ESCO companies</v>
      </c>
      <c r="F150" s="170" t="str">
        <f t="shared" si="5"/>
        <v>State loan program to ESCO companies</v>
      </c>
      <c r="G150" s="170" t="s">
        <v>353</v>
      </c>
      <c r="H150" s="170" t="str">
        <f t="shared" si="6"/>
        <v>State loan program to ESCO companies</v>
      </c>
      <c r="I150" s="170" t="s">
        <v>354</v>
      </c>
      <c r="J150" s="169" t="str">
        <f t="shared" si="2"/>
        <v>State loan program to ESCO companies</v>
      </c>
      <c r="K150" s="16"/>
      <c r="L150" s="16"/>
    </row>
    <row r="151" spans="2:12" ht="30">
      <c r="B151" s="51" t="s">
        <v>384</v>
      </c>
      <c r="C151" s="21" t="s">
        <v>336</v>
      </c>
      <c r="D151" s="21" t="str">
        <f t="shared" si="7"/>
        <v>National Financing program (Regional Gov.) for energy efficiency actions in SMEs and large companies in the industrial sector</v>
      </c>
      <c r="E151" s="170" t="str">
        <f t="shared" si="4"/>
        <v>National Financing program (Regional Gov.) for energy efficiency actions in SMEs and large companies in the industrial sector</v>
      </c>
      <c r="F151" s="170" t="s">
        <v>337</v>
      </c>
      <c r="G151" s="170" t="s">
        <v>336</v>
      </c>
      <c r="H151" s="170" t="str">
        <f t="shared" si="6"/>
        <v>National Financing program (Regional Gov.) for energy efficiency actions in SMEs and large companies in the industrial sector</v>
      </c>
      <c r="I151" s="170" t="str">
        <f>C151</f>
        <v>National Financing program (Regional Gov.) for energy efficiency actions in SMEs and large companies in the industrial sector</v>
      </c>
      <c r="J151" s="169" t="str">
        <f t="shared" si="2"/>
        <v>National Financing program (Regional Gov.) for energy efficiency actions in SMEs and large companies in the industrial sector</v>
      </c>
      <c r="K151" s="16"/>
      <c r="L151" s="16"/>
    </row>
    <row r="152" spans="2:12" ht="30">
      <c r="B152" s="51" t="s">
        <v>385</v>
      </c>
      <c r="C152" s="21" t="s">
        <v>87</v>
      </c>
      <c r="D152" s="21" t="str">
        <f t="shared" si="7"/>
        <v>National Financing program (IDAE) for energy efficiency actions in SMEs and large companies in the industrial sector</v>
      </c>
      <c r="E152" s="170" t="str">
        <f t="shared" si="4"/>
        <v>National Financing program (IDAE) for energy efficiency actions in SMEs and large companies in the industrial sector</v>
      </c>
      <c r="F152" s="170" t="s">
        <v>339</v>
      </c>
      <c r="G152" s="170" t="s">
        <v>87</v>
      </c>
      <c r="H152" s="170" t="str">
        <f t="shared" si="6"/>
        <v>National Financing program (IDAE) for energy efficiency actions in SMEs and large companies in the industrial sector</v>
      </c>
      <c r="I152" s="170" t="str">
        <f t="shared" ref="I152:I191" si="8">C152</f>
        <v>National Financing program (IDAE) for energy efficiency actions in SMEs and large companies in the industrial sector</v>
      </c>
      <c r="J152" s="169" t="str">
        <f t="shared" si="2"/>
        <v>National Financing program (IDAE) for energy efficiency actions in SMEs and large companies in the industrial sector</v>
      </c>
      <c r="K152" s="16"/>
      <c r="L152" s="16"/>
    </row>
    <row r="153" spans="2:12">
      <c r="B153" s="51" t="s">
        <v>386</v>
      </c>
      <c r="C153" s="21" t="s">
        <v>341</v>
      </c>
      <c r="D153" s="21" t="str">
        <f t="shared" si="7"/>
        <v>Voluntary agreements (MJA3/MEE)</v>
      </c>
      <c r="E153" s="170" t="str">
        <f t="shared" si="4"/>
        <v>Voluntary agreements (MJA3/MEE)</v>
      </c>
      <c r="F153" s="170" t="str">
        <f>C153</f>
        <v>Voluntary agreements (MJA3/MEE)</v>
      </c>
      <c r="G153" s="170" t="s">
        <v>341</v>
      </c>
      <c r="H153" s="170" t="str">
        <f t="shared" si="6"/>
        <v>Voluntary agreements (MJA3/MEE)</v>
      </c>
      <c r="I153" s="170" t="str">
        <f t="shared" si="8"/>
        <v>Voluntary agreements (MJA3/MEE)</v>
      </c>
      <c r="J153" s="169" t="str">
        <f t="shared" si="2"/>
        <v>Voluntary agreements (MJA3/MEE)</v>
      </c>
      <c r="K153" s="16"/>
      <c r="L153" s="16"/>
    </row>
    <row r="154" spans="2:12">
      <c r="B154" s="51" t="s">
        <v>387</v>
      </c>
      <c r="C154" s="21" t="s">
        <v>90</v>
      </c>
      <c r="D154" s="21" t="str">
        <f t="shared" si="7"/>
        <v>Operational Program Big Infrastructure 6</v>
      </c>
      <c r="E154" s="170" t="str">
        <f t="shared" si="4"/>
        <v>Operational Program Big Infrastructure 6</v>
      </c>
      <c r="F154" s="170" t="str">
        <f t="shared" ref="F154:F194" si="9">C154</f>
        <v>Operational Program Big Infrastructure 6</v>
      </c>
      <c r="G154" s="170" t="s">
        <v>90</v>
      </c>
      <c r="H154" s="170" t="str">
        <f t="shared" si="6"/>
        <v>Operational Program Big Infrastructure 6</v>
      </c>
      <c r="I154" s="170" t="str">
        <f t="shared" si="8"/>
        <v>Operational Program Big Infrastructure 6</v>
      </c>
      <c r="J154" s="157" t="s">
        <v>1129</v>
      </c>
      <c r="K154" s="16"/>
      <c r="L154" s="16"/>
    </row>
    <row r="155" spans="2:12">
      <c r="B155" s="51" t="s">
        <v>388</v>
      </c>
      <c r="C155" s="21" t="s">
        <v>91</v>
      </c>
      <c r="D155" s="21" t="str">
        <f t="shared" si="7"/>
        <v>Business Development SME Innovation</v>
      </c>
      <c r="E155" s="170" t="str">
        <f t="shared" si="4"/>
        <v>Business Development SME Innovation</v>
      </c>
      <c r="F155" s="170" t="str">
        <f t="shared" si="9"/>
        <v>Business Development SME Innovation</v>
      </c>
      <c r="G155" s="170" t="s">
        <v>91</v>
      </c>
      <c r="H155" s="170" t="str">
        <f t="shared" si="6"/>
        <v>Business Development SME Innovation</v>
      </c>
      <c r="I155" s="170" t="str">
        <f t="shared" si="8"/>
        <v>Business Development SME Innovation</v>
      </c>
      <c r="J155" s="157" t="s">
        <v>1130</v>
      </c>
      <c r="K155" s="16"/>
      <c r="L155" s="16"/>
    </row>
    <row r="156" spans="2:12">
      <c r="B156" s="51" t="s">
        <v>389</v>
      </c>
      <c r="C156" s="21" t="s">
        <v>92</v>
      </c>
      <c r="D156" s="21" t="str">
        <f t="shared" si="7"/>
        <v>New Development Law</v>
      </c>
      <c r="E156" s="170" t="str">
        <f t="shared" si="4"/>
        <v>New Development Law</v>
      </c>
      <c r="F156" s="170" t="str">
        <f t="shared" si="9"/>
        <v>New Development Law</v>
      </c>
      <c r="G156" s="158" t="s">
        <v>933</v>
      </c>
      <c r="H156" s="170" t="str">
        <f t="shared" si="6"/>
        <v>New Development Law</v>
      </c>
      <c r="I156" s="170" t="str">
        <f t="shared" si="8"/>
        <v>New Development Law</v>
      </c>
      <c r="J156" s="169" t="str">
        <f>C156</f>
        <v>New Development Law</v>
      </c>
      <c r="K156" s="16"/>
      <c r="L156" s="16"/>
    </row>
    <row r="157" spans="2:12" ht="30">
      <c r="B157" s="51" t="s">
        <v>390</v>
      </c>
      <c r="C157" s="68" t="s">
        <v>94</v>
      </c>
      <c r="D157" s="21" t="str">
        <f t="shared" si="7"/>
        <v>Manufacturing, marketing or development of agricultural products by professional farmers</v>
      </c>
      <c r="E157" s="170" t="str">
        <f>C157</f>
        <v>Manufacturing, marketing or development of agricultural products by professional farmers</v>
      </c>
      <c r="F157" s="170" t="str">
        <f t="shared" si="9"/>
        <v>Manufacturing, marketing or development of agricultural products by professional farmers</v>
      </c>
      <c r="G157" s="158" t="s">
        <v>934</v>
      </c>
      <c r="H157" s="170" t="str">
        <f t="shared" si="6"/>
        <v>Manufacturing, marketing or development of agricultural products by professional farmers</v>
      </c>
      <c r="I157" s="170" t="str">
        <f t="shared" si="8"/>
        <v>Manufacturing, marketing or development of agricultural products by professional farmers</v>
      </c>
      <c r="J157" s="169" t="str">
        <f>C157</f>
        <v>Manufacturing, marketing or development of agricultural products by professional farmers</v>
      </c>
      <c r="K157" s="16"/>
      <c r="L157" s="16"/>
    </row>
    <row r="158" spans="2:12" ht="30">
      <c r="B158" s="51" t="s">
        <v>391</v>
      </c>
      <c r="C158" s="68" t="s">
        <v>151</v>
      </c>
      <c r="D158" s="21" t="str">
        <f t="shared" si="7"/>
        <v>Competitiveness Toolbox for Small and Very Small Businesses” Program</v>
      </c>
      <c r="E158" s="170" t="str">
        <f t="shared" si="4"/>
        <v>Competitiveness Toolbox for Small and Very Small Businesses” Program</v>
      </c>
      <c r="F158" s="170" t="str">
        <f t="shared" si="9"/>
        <v>Competitiveness Toolbox for Small and Very Small Businesses” Program</v>
      </c>
      <c r="G158" s="158" t="s">
        <v>935</v>
      </c>
      <c r="H158" s="170" t="str">
        <f t="shared" si="6"/>
        <v>Competitiveness Toolbox for Small and Very Small Businesses” Program</v>
      </c>
      <c r="I158" s="170" t="str">
        <f t="shared" si="8"/>
        <v>Competitiveness Toolbox for Small and Very Small Businesses” Program</v>
      </c>
      <c r="J158" s="169" t="str">
        <f t="shared" ref="J158:J197" si="10">C158</f>
        <v>Competitiveness Toolbox for Small and Very Small Businesses” Program</v>
      </c>
      <c r="K158" s="16"/>
      <c r="L158" s="16"/>
    </row>
    <row r="159" spans="2:12" ht="135">
      <c r="B159" s="51" t="s">
        <v>408</v>
      </c>
      <c r="C159" s="68" t="s">
        <v>267</v>
      </c>
      <c r="D159" s="21" t="str">
        <f t="shared" si="7"/>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E159" s="158" t="s">
        <v>269</v>
      </c>
      <c r="F159" s="170" t="str">
        <f t="shared" si="9"/>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G159" s="170" t="s">
        <v>267</v>
      </c>
      <c r="H159" s="170" t="str">
        <f t="shared" si="6"/>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I159" s="170" t="str">
        <f t="shared" si="8"/>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J159" s="169" t="str">
        <f t="shared" si="10"/>
        <v>The mechanism of white certificates is an obligatory scheme and an incentive system designed to encourage the use of energy-efficient technologies. It provides for the creation of a market of energy efficiency certificates (TEE), certifying the energy savings expressed in TEP as a result of efficiency measures carried out at the end user by elected energy and gas distributors, ESCOs, entities with energy experts (EGE) or ISO 50001 energy management system.  (Technologies: Energy usage reduction (HVAC retrofit/Relamping/etc.))</v>
      </c>
      <c r="K159" s="16"/>
      <c r="L159" s="16"/>
    </row>
    <row r="160" spans="2:12" ht="120">
      <c r="B160" s="51" t="s">
        <v>409</v>
      </c>
      <c r="C160" s="116" t="s">
        <v>528</v>
      </c>
      <c r="D160" s="21" t="str">
        <f t="shared" si="7"/>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E160" s="158" t="s">
        <v>272</v>
      </c>
      <c r="F160" s="170" t="str">
        <f t="shared" si="9"/>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G160" s="170" t="s">
        <v>528</v>
      </c>
      <c r="H160" s="170" t="str">
        <f t="shared" si="6"/>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I160" s="170" t="str">
        <f t="shared" si="8"/>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J160" s="169" t="str">
        <f t="shared" si="10"/>
        <v>The thermal account (CT) is an incentive mechanism for energy efficiency and the production of thermal energy from renewable sources that is aimed at private individuals and public administrations. It reimburses economically part of the expenditure incurred for the intervention through an algorithm that estimates producibility (in the case of renewables) or the percentage of the overall expenditure incurred (for energy efficiency). (Technologies: Energy usage reduction, Renewable (thermal))</v>
      </c>
      <c r="K160" s="16"/>
      <c r="L160" s="16"/>
    </row>
    <row r="161" spans="2:12" ht="165">
      <c r="B161" s="51" t="s">
        <v>410</v>
      </c>
      <c r="C161" s="68" t="s">
        <v>274</v>
      </c>
      <c r="D161" s="21" t="str">
        <f t="shared" si="7"/>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E161" s="158" t="s">
        <v>275</v>
      </c>
      <c r="F161" s="170" t="str">
        <f t="shared" si="9"/>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G161" s="170" t="s">
        <v>274</v>
      </c>
      <c r="H161" s="170" t="str">
        <f t="shared" si="6"/>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I161" s="170" t="str">
        <f t="shared" si="8"/>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J161" s="169" t="str">
        <f t="shared" si="10"/>
        <v>The National Energy Efficiency Fund - FNEE is an incentive that supports the implementation of interventions aimed at ensuring the achievement of national energy efficiency targets. Initiatives concerning the reduction of energy consumption in industrial processes, the construction and/or implementation of district heating and cooling networks and systems, the efficiency of public services and infrastructures, including public lighting and the energy requalification of buildings, can be financed. The beneficiaries of the benefits are Companies, ESCOs and Public Administrations. (Technologies: Energy usage reduction (HVAC retrofit/Relamping/etc.), building renovation)</v>
      </c>
      <c r="K161" s="16"/>
      <c r="L161" s="16"/>
    </row>
    <row r="162" spans="2:12" ht="135">
      <c r="B162" s="51" t="s">
        <v>411</v>
      </c>
      <c r="C162" s="68" t="s">
        <v>276</v>
      </c>
      <c r="D162" s="21" t="str">
        <f t="shared" si="7"/>
        <v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v>
      </c>
      <c r="E162" s="170" t="str">
        <f>C162</f>
        <v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v>
      </c>
      <c r="F162" s="170" t="str">
        <f t="shared" si="9"/>
        <v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v>
      </c>
      <c r="G162" s="170" t="s">
        <v>276</v>
      </c>
      <c r="H162" s="170" t="s">
        <v>277</v>
      </c>
      <c r="I162" s="170" t="str">
        <f t="shared" si="8"/>
        <v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v>
      </c>
      <c r="J162" s="169" t="str">
        <f t="shared" si="10"/>
        <v xml:space="preserve">White certificates are part of a scheme set up by the public authorities to oblige energy suppliers (electricity, gas, heat, cooling, heating, domestic fuel oil, LPG and automotive fuels) to save energy. These obligated parties are encouraged to promote energy savings among their customers in order to be able to justify the holding of a volume of white certificates to cover their respective obligations. In order to obtain their WCs, obligated parties pay financial aid in the form of bonuses to beneficiaries carrying out energy renovation work.
</v>
      </c>
      <c r="K162" s="16"/>
      <c r="L162" s="16"/>
    </row>
    <row r="163" spans="2:12" ht="90">
      <c r="B163" s="51" t="s">
        <v>412</v>
      </c>
      <c r="C163" s="68" t="s">
        <v>279</v>
      </c>
      <c r="D163" s="21" t="str">
        <f t="shared" si="7"/>
        <v>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v>
      </c>
      <c r="E163" s="170" t="str">
        <f>C163</f>
        <v>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v>
      </c>
      <c r="F163" s="170" t="str">
        <f t="shared" si="9"/>
        <v>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v>
      </c>
      <c r="G163" s="170" t="s">
        <v>279</v>
      </c>
      <c r="H163" s="170" t="s">
        <v>280</v>
      </c>
      <c r="I163" s="170" t="str">
        <f t="shared" si="8"/>
        <v>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v>
      </c>
      <c r="J163" s="169" t="str">
        <f t="shared" si="10"/>
        <v>Support and consultancy services aimed at processing industries and crafts, perishable goods shops and the catering trade. Its objective is to detect savings opportunities through simple actions on material, energy, waste and water flows.  (Eligible companies: only SMEs; Technologies: Energy audits, energy management systems)</v>
      </c>
      <c r="K163" s="16"/>
      <c r="L163" s="16"/>
    </row>
    <row r="164" spans="2:12" ht="105">
      <c r="B164" s="133" t="s">
        <v>589</v>
      </c>
      <c r="C164" s="68" t="s">
        <v>281</v>
      </c>
      <c r="D164" s="21" t="str">
        <f t="shared" si="7"/>
        <v>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v>
      </c>
      <c r="E164" s="170" t="str">
        <f t="shared" ref="E164:E202" si="11">C164</f>
        <v>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v>
      </c>
      <c r="F164" s="170" t="str">
        <f t="shared" si="9"/>
        <v>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v>
      </c>
      <c r="G164" s="170" t="s">
        <v>281</v>
      </c>
      <c r="H164" s="170" t="s">
        <v>282</v>
      </c>
      <c r="I164" s="170" t="str">
        <f t="shared" si="8"/>
        <v>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v>
      </c>
      <c r="J164" s="169" t="str">
        <f t="shared" si="10"/>
        <v>PRO-SMEn is a national programme for the control of energy consumption. Its objective is to accelerate the deployment of the ISO 50001 standard in companies and local authorities on the national territory. PRO-SMEn encourages and financially supports the implementation of Energy Management Systems compliant with the ISO 50001 standard in companies and local authorities by paying a bonus. (Technologies: Energy management systems (ISO 50001))</v>
      </c>
      <c r="K164" s="16"/>
      <c r="L164" s="16"/>
    </row>
    <row r="165" spans="2:12" ht="75">
      <c r="B165" s="51" t="s">
        <v>413</v>
      </c>
      <c r="C165" s="68" t="s">
        <v>283</v>
      </c>
      <c r="D165" s="21" t="str">
        <f t="shared" si="7"/>
        <v>The PROREFEI Programme aims to train employees in charge of energy management in industry in order to develop concrete, realistic and profitable energy optimisation projects, adapted to the constraints of each company. (Technologies: Energy manager training)</v>
      </c>
      <c r="E165" s="170" t="str">
        <f t="shared" si="11"/>
        <v>The PROREFEI Programme aims to train employees in charge of energy management in industry in order to develop concrete, realistic and profitable energy optimisation projects, adapted to the constraints of each company. (Technologies: Energy manager training)</v>
      </c>
      <c r="F165" s="170" t="str">
        <f t="shared" si="9"/>
        <v>The PROREFEI Programme aims to train employees in charge of energy management in industry in order to develop concrete, realistic and profitable energy optimisation projects, adapted to the constraints of each company. (Technologies: Energy manager training)</v>
      </c>
      <c r="G165" s="170" t="s">
        <v>283</v>
      </c>
      <c r="H165" s="170" t="s">
        <v>284</v>
      </c>
      <c r="I165" s="170" t="str">
        <f t="shared" si="8"/>
        <v>The PROREFEI Programme aims to train employees in charge of energy management in industry in order to develop concrete, realistic and profitable energy optimisation projects, adapted to the constraints of each company. (Technologies: Energy manager training)</v>
      </c>
      <c r="J165" s="169" t="str">
        <f t="shared" si="10"/>
        <v>The PROREFEI Programme aims to train employees in charge of energy management in industry in order to develop concrete, realistic and profitable energy optimisation projects, adapted to the constraints of each company. (Technologies: Energy manager training)</v>
      </c>
      <c r="K165" s="16"/>
      <c r="L165" s="16"/>
    </row>
    <row r="166" spans="2:12" ht="60">
      <c r="B166" s="51" t="s">
        <v>414</v>
      </c>
      <c r="C166" s="68" t="s">
        <v>286</v>
      </c>
      <c r="D166" s="21" t="str">
        <f t="shared" si="7"/>
        <v>The Eco-Energy Loan (EEP) provides a loan to help companies with their investment projects in the fields of environmental protection and energy saving. (Eligible companies: only SMEs)</v>
      </c>
      <c r="E166" s="170" t="str">
        <f t="shared" si="11"/>
        <v>The Eco-Energy Loan (EEP) provides a loan to help companies with their investment projects in the fields of environmental protection and energy saving. (Eligible companies: only SMEs)</v>
      </c>
      <c r="F166" s="170" t="str">
        <f t="shared" si="9"/>
        <v>The Eco-Energy Loan (EEP) provides a loan to help companies with their investment projects in the fields of environmental protection and energy saving. (Eligible companies: only SMEs)</v>
      </c>
      <c r="G166" s="170" t="s">
        <v>286</v>
      </c>
      <c r="H166" s="170" t="s">
        <v>287</v>
      </c>
      <c r="I166" s="170" t="str">
        <f t="shared" si="8"/>
        <v>The Eco-Energy Loan (EEP) provides a loan to help companies with their investment projects in the fields of environmental protection and energy saving. (Eligible companies: only SMEs)</v>
      </c>
      <c r="J166" s="169" t="str">
        <f t="shared" si="10"/>
        <v>The Eco-Energy Loan (EEP) provides a loan to help companies with their investment projects in the fields of environmental protection and energy saving. (Eligible companies: only SMEs)</v>
      </c>
      <c r="K166" s="16"/>
      <c r="L166" s="16"/>
    </row>
    <row r="167" spans="2:12" ht="90">
      <c r="B167" s="51" t="s">
        <v>449</v>
      </c>
      <c r="C167" s="68" t="s">
        <v>154</v>
      </c>
      <c r="D167" s="68" t="s">
        <v>182</v>
      </c>
      <c r="E167" s="170" t="str">
        <f t="shared" si="11"/>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F167" s="170" t="str">
        <f t="shared" si="9"/>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G167" s="170" t="s">
        <v>154</v>
      </c>
      <c r="H167" s="170" t="str">
        <f>C167</f>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I167" s="170" t="str">
        <f t="shared" si="8"/>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J167" s="169" t="str">
        <f t="shared" si="10"/>
        <v xml:space="preserve">Funding is provided to companies that make use of information and advice in order to subsequently save one or more of the energy sources electricity, oil, gas, biomass, heating, cooling or primary energy with innovative digital solutions (IT-supported individual determination of the savings potential). Promotion quota: 25-50%. Maximum subsidy amount: two million euros subsidised. </v>
      </c>
      <c r="K167" s="16"/>
      <c r="L167" s="16"/>
    </row>
    <row r="168" spans="2:12" ht="75">
      <c r="B168" s="51" t="s">
        <v>415</v>
      </c>
      <c r="C168" s="68" t="s">
        <v>155</v>
      </c>
      <c r="D168" s="68" t="s">
        <v>184</v>
      </c>
      <c r="E168" s="170" t="str">
        <f t="shared" si="11"/>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F168" s="170" t="str">
        <f t="shared" si="9"/>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G168" s="170" t="s">
        <v>155</v>
      </c>
      <c r="H168" s="170" t="str">
        <f t="shared" ref="H168:H202" si="12">C168</f>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I168" s="170" t="str">
        <f t="shared" si="8"/>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J168" s="169" t="str">
        <f t="shared" si="10"/>
        <v>Support is given to the implementation of heating network systems which are characterised by special technical requirements - for example a high proportion of renewable energies, the efficient use of waste heat or a significantly lower temperature level.  Funding amount: Up to 50% of the eligible costs and a maximum of 15,000,000 euros.</v>
      </c>
      <c r="K168" s="16"/>
      <c r="L168" s="16"/>
    </row>
    <row r="169" spans="2:12" ht="120">
      <c r="B169" s="51" t="s">
        <v>416</v>
      </c>
      <c r="C169" s="68" t="s">
        <v>156</v>
      </c>
      <c r="D169" s="68" t="s">
        <v>188</v>
      </c>
      <c r="E169" s="170" t="str">
        <f t="shared" si="11"/>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F169" s="170" t="str">
        <f t="shared" si="9"/>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G169" s="170" t="s">
        <v>156</v>
      </c>
      <c r="H169" s="170" t="str">
        <f t="shared" si="12"/>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I169" s="170" t="str">
        <f t="shared" si="8"/>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J169" s="169" t="str">
        <f t="shared" si="10"/>
        <v>Measures to increase the energy efficiency of systems/aggregates for use on the company premises. The following areas are supported: Cross-cutting technologies, renewable energy for process heat supply, measurement and control technology and energy management software, open-technology promotion of investments to increase the efficiency of electricity or heat. Maximum funding amount: 10 million euros (funding rate: 40% of maximum investment costs)</v>
      </c>
      <c r="K169" s="16"/>
      <c r="L169" s="16"/>
    </row>
    <row r="170" spans="2:12" ht="45">
      <c r="B170" s="51" t="s">
        <v>417</v>
      </c>
      <c r="C170" s="68" t="s">
        <v>157</v>
      </c>
      <c r="D170" s="68" t="s">
        <v>186</v>
      </c>
      <c r="E170" s="170" t="str">
        <f t="shared" si="11"/>
        <v xml:space="preserve">Support is granted for the purchase (purchase or leasing) of an eligible electrically powered vehicle. Maximum subsidy amount: € 3,000
</v>
      </c>
      <c r="F170" s="170" t="str">
        <f t="shared" si="9"/>
        <v xml:space="preserve">Support is granted for the purchase (purchase or leasing) of an eligible electrically powered vehicle. Maximum subsidy amount: € 3,000
</v>
      </c>
      <c r="G170" s="170" t="s">
        <v>157</v>
      </c>
      <c r="H170" s="170" t="str">
        <f t="shared" si="12"/>
        <v xml:space="preserve">Support is granted for the purchase (purchase or leasing) of an eligible electrically powered vehicle. Maximum subsidy amount: € 3,000
</v>
      </c>
      <c r="I170" s="170" t="str">
        <f t="shared" si="8"/>
        <v xml:space="preserve">Support is granted for the purchase (purchase or leasing) of an eligible electrically powered vehicle. Maximum subsidy amount: € 3,000
</v>
      </c>
      <c r="J170" s="169" t="str">
        <f t="shared" si="10"/>
        <v xml:space="preserve">Support is granted for the purchase (purchase or leasing) of an eligible electrically powered vehicle. Maximum subsidy amount: € 3,000
</v>
      </c>
      <c r="K170" s="16"/>
      <c r="L170" s="16"/>
    </row>
    <row r="171" spans="2:12" ht="75">
      <c r="B171" s="51" t="s">
        <v>418</v>
      </c>
      <c r="C171" s="68" t="s">
        <v>158</v>
      </c>
      <c r="D171" s="68" t="s">
        <v>190</v>
      </c>
      <c r="E171" s="170" t="str">
        <f t="shared" si="11"/>
        <v xml:space="preserve">Promotion of heating optimisation, e.g. by installing modern, highly efficient pumps or by carrying out hydraulic balancing, which distributes the heat in the building optimally. Delivery amount: max. 25,000 Euro (30% of the net investment costs)
</v>
      </c>
      <c r="F171" s="170" t="str">
        <f t="shared" si="9"/>
        <v xml:space="preserve">Promotion of heating optimisation, e.g. by installing modern, highly efficient pumps or by carrying out hydraulic balancing, which distributes the heat in the building optimally. Delivery amount: max. 25,000 Euro (30% of the net investment costs)
</v>
      </c>
      <c r="G171" s="170" t="s">
        <v>158</v>
      </c>
      <c r="H171" s="170" t="str">
        <f t="shared" si="12"/>
        <v xml:space="preserve">Promotion of heating optimisation, e.g. by installing modern, highly efficient pumps or by carrying out hydraulic balancing, which distributes the heat in the building optimally. Delivery amount: max. 25,000 Euro (30% of the net investment costs)
</v>
      </c>
      <c r="I171" s="170" t="str">
        <f t="shared" si="8"/>
        <v xml:space="preserve">Promotion of heating optimisation, e.g. by installing modern, highly efficient pumps or by carrying out hydraulic balancing, which distributes the heat in the building optimally. Delivery amount: max. 25,000 Euro (30% of the net investment costs)
</v>
      </c>
      <c r="J171" s="169" t="str">
        <f t="shared" si="10"/>
        <v xml:space="preserve">Promotion of heating optimisation, e.g. by installing modern, highly efficient pumps or by carrying out hydraulic balancing, which distributes the heat in the building optimally. Delivery amount: max. 25,000 Euro (30% of the net investment costs)
</v>
      </c>
      <c r="K171" s="16"/>
      <c r="L171" s="16"/>
    </row>
    <row r="172" spans="2:12" ht="75">
      <c r="B172" s="51" t="s">
        <v>419</v>
      </c>
      <c r="C172" s="68" t="s">
        <v>159</v>
      </c>
      <c r="D172" s="68" t="s">
        <v>192</v>
      </c>
      <c r="E172" s="170" t="str">
        <f t="shared" si="11"/>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F172" s="170" t="str">
        <f t="shared" si="9"/>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G172" s="170" t="s">
        <v>159</v>
      </c>
      <c r="H172" s="170" t="str">
        <f t="shared" si="12"/>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I172" s="170" t="str">
        <f t="shared" si="8"/>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J172" s="169" t="str">
        <f t="shared" si="10"/>
        <v xml:space="preserve">Various modules that contribute to climate protection are being funded: Module 1: Micro hydroelectric power plants in technical installations up to 30 kWel or Module 5: Purchase of electronically driven heavy-duty bicycles could be relevant for the cold chain.
</v>
      </c>
      <c r="K172" s="16"/>
      <c r="L172" s="16"/>
    </row>
    <row r="173" spans="2:12" ht="105">
      <c r="B173" s="51" t="s">
        <v>420</v>
      </c>
      <c r="C173" s="68" t="s">
        <v>160</v>
      </c>
      <c r="D173" s="68" t="s">
        <v>289</v>
      </c>
      <c r="E173" s="170" t="str">
        <f t="shared" si="11"/>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F173" s="170" t="str">
        <f t="shared" si="9"/>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G173" s="170" t="s">
        <v>160</v>
      </c>
      <c r="H173" s="170" t="str">
        <f t="shared" si="12"/>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I173" s="170" t="str">
        <f t="shared" si="8"/>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J173" s="169" t="str">
        <f t="shared" si="10"/>
        <v>The federal government provides grants to support small and medium-sized enterprises (SMEs) in making use of qualified energy consulting services. The subsidised energy consulting services are high-quality energy audits within the meaning of the EU Energy Efficiency Directive. (Eligible companies: SMEs)</v>
      </c>
      <c r="K173" s="16"/>
      <c r="L173" s="16"/>
    </row>
    <row r="174" spans="2:12" ht="120">
      <c r="B174" s="51" t="s">
        <v>450</v>
      </c>
      <c r="C174" s="132" t="s">
        <v>592</v>
      </c>
      <c r="D174" s="68" t="s">
        <v>290</v>
      </c>
      <c r="E174" s="170" t="str">
        <f t="shared" si="11"/>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F174" s="170" t="str">
        <f t="shared" si="9"/>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G174" s="170" t="s">
        <v>592</v>
      </c>
      <c r="H174" s="170" t="str">
        <f t="shared" si="12"/>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I174" s="170" t="str">
        <f t="shared" si="8"/>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J174" s="169" t="str">
        <f t="shared" si="10"/>
        <v>The funding consists of a grant towards consultancy costs (general or special business security consultancy) and is based on the maximum eligible consultancy costs (assessment basis). The maximum subsidy is between € 1.500 and € 3.200 depending on the basis of assessment. (Eligible companies: especially SMEs (per EU definition), young companies (&lt;2 years at the market), copanies &gt;3 years after foundation, companies in economically difficulties)</v>
      </c>
      <c r="K174" s="16"/>
      <c r="L174" s="16"/>
    </row>
    <row r="175" spans="2:12" ht="90">
      <c r="B175" s="51" t="s">
        <v>421</v>
      </c>
      <c r="C175" s="68" t="s">
        <v>161</v>
      </c>
      <c r="D175" s="68" t="s">
        <v>292</v>
      </c>
      <c r="E175" s="170" t="str">
        <f t="shared" si="11"/>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F175" s="170" t="str">
        <f t="shared" si="9"/>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G175" s="170" t="s">
        <v>161</v>
      </c>
      <c r="H175" s="170" t="str">
        <f t="shared" si="12"/>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I175" s="170" t="str">
        <f t="shared" si="8"/>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J175" s="169" t="str">
        <f t="shared" si="10"/>
        <v>Cooperation networks, comprising research and developement projects, as well as additional external management services for conceptual preparation and coordinated support for the formation and developement of innovative networks with at least six medium-sized enterprises. (different amounts of funding) (Eligible companies: SME together with other organisations and companies)</v>
      </c>
      <c r="K175" s="16"/>
      <c r="L175" s="16"/>
    </row>
    <row r="176" spans="2:12" ht="45">
      <c r="B176" s="51" t="s">
        <v>451</v>
      </c>
      <c r="C176" s="68" t="s">
        <v>162</v>
      </c>
      <c r="D176" s="68" t="s">
        <v>294</v>
      </c>
      <c r="E176" s="170" t="str">
        <f t="shared" si="11"/>
        <v>Funding of agricultural enterprises in connection with management systems. Amount of funding: Up to 100% of the eligible costs of consultancy (maximum € 1.500). (Eligible companies: SMEs)</v>
      </c>
      <c r="F176" s="170" t="str">
        <f t="shared" si="9"/>
        <v>Funding of agricultural enterprises in connection with management systems. Amount of funding: Up to 100% of the eligible costs of consultancy (maximum € 1.500). (Eligible companies: SMEs)</v>
      </c>
      <c r="G176" s="170" t="s">
        <v>162</v>
      </c>
      <c r="H176" s="170" t="str">
        <f t="shared" si="12"/>
        <v>Funding of agricultural enterprises in connection with management systems. Amount of funding: Up to 100% of the eligible costs of consultancy (maximum € 1.500). (Eligible companies: SMEs)</v>
      </c>
      <c r="I176" s="170" t="str">
        <f t="shared" si="8"/>
        <v>Funding of agricultural enterprises in connection with management systems. Amount of funding: Up to 100% of the eligible costs of consultancy (maximum € 1.500). (Eligible companies: SMEs)</v>
      </c>
      <c r="J176" s="169" t="str">
        <f t="shared" si="10"/>
        <v>Funding of agricultural enterprises in connection with management systems. Amount of funding: Up to 100% of the eligible costs of consultancy (maximum € 1.500). (Eligible companies: SMEs)</v>
      </c>
      <c r="K176" s="16"/>
      <c r="L176" s="16"/>
    </row>
    <row r="177" spans="2:12" ht="135">
      <c r="B177" s="51" t="s">
        <v>422</v>
      </c>
      <c r="C177" s="68" t="s">
        <v>163</v>
      </c>
      <c r="D177" s="68" t="s">
        <v>295</v>
      </c>
      <c r="E177" s="170" t="str">
        <f t="shared" si="11"/>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F177" s="170" t="str">
        <f t="shared" si="9"/>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G177" s="170" t="s">
        <v>163</v>
      </c>
      <c r="H177" s="170" t="str">
        <f t="shared" si="12"/>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I177" s="170" t="str">
        <f t="shared" si="8"/>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J177" s="169" t="str">
        <f t="shared" si="10"/>
        <v>The implementation of environmental management is promoted by commissioning external service providers to support the establishment of an environmental management system in accordance with the European EMAS. Regulation No. 1221/2009. Funding rate: maximum 40 % (65% for financially weak municipalities). (Eligible companies: companies and other organizations with at least 25% municipal participation)</v>
      </c>
      <c r="K177" s="16"/>
      <c r="L177" s="16"/>
    </row>
    <row r="178" spans="2:12" ht="165">
      <c r="B178" s="51" t="s">
        <v>423</v>
      </c>
      <c r="C178" s="68" t="s">
        <v>164</v>
      </c>
      <c r="D178" s="68" t="s">
        <v>297</v>
      </c>
      <c r="E178" s="170" t="str">
        <f t="shared" si="11"/>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F178" s="170" t="str">
        <f t="shared" si="9"/>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G178" s="170" t="s">
        <v>164</v>
      </c>
      <c r="H178" s="170" t="str">
        <f t="shared" si="12"/>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I178" s="170" t="str">
        <f t="shared" si="8"/>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J178" s="169" t="str">
        <f t="shared" si="10"/>
        <v>Investment in the construction, acquisition and modernisation of facilities in various economic sectors. Loan amount maximum € 25 million per project (financed up to 100 % of the eligible costs). Current climate subsidy: up to 6 % of the committed loan amount. (Eligible companies: limited to certain sectors, in particular commercial economy (majority privately owned), municipal, freelance workers)</v>
      </c>
      <c r="K178" s="16"/>
      <c r="L178" s="16"/>
    </row>
    <row r="179" spans="2:12" ht="120">
      <c r="B179" s="51" t="s">
        <v>424</v>
      </c>
      <c r="C179" s="68" t="s">
        <v>165</v>
      </c>
      <c r="D179" s="68" t="s">
        <v>299</v>
      </c>
      <c r="E179" s="170" t="str">
        <f t="shared" si="11"/>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F179" s="170" t="str">
        <f t="shared" si="9"/>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G179" s="170" t="s">
        <v>165</v>
      </c>
      <c r="H179" s="170" t="str">
        <f t="shared" si="12"/>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I179" s="170" t="str">
        <f t="shared" si="8"/>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J179" s="169" t="str">
        <f t="shared" si="10"/>
        <v>Call for funding for municipal climate protection model projects
Model projects from the following fields of action are particularly worthy of support: Waste disposal, sewage disposal, energy and resource efficiency, strengthening the environmental alliance, green city logistics and greenhouse gas reduction in commercial transport, smart-city (networking, integration and intelligent control of various environmental infrastructures). (Eligible companies: all (&gt;25% municipal participation))</v>
      </c>
      <c r="K179" s="16"/>
      <c r="L179" s="16"/>
    </row>
    <row r="180" spans="2:12" ht="135">
      <c r="B180" s="51" t="s">
        <v>425</v>
      </c>
      <c r="C180" s="68" t="s">
        <v>301</v>
      </c>
      <c r="D180" s="68" t="s">
        <v>303</v>
      </c>
      <c r="E180" s="170" t="str">
        <f t="shared" si="11"/>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F180" s="170" t="str">
        <f t="shared" si="9"/>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G180" s="170" t="s">
        <v>301</v>
      </c>
      <c r="H180" s="170" t="str">
        <f t="shared" si="12"/>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I180" s="170" t="str">
        <f t="shared" si="8"/>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J180" s="169" t="str">
        <f t="shared" si="10"/>
        <v xml:space="preserve"> Funding is available for stationary refrigeration and air conditioning systems that are operated with non-halogenated refrigerants if these are newly constructed or newly installed or if the refrigeration unit is newly constructed but the refrigerant system (water, brine, air distribution system) remains in place. Funding is available for mobile refrigeration systems with which electrically operated buses are equipped at the factory or electrically operated rail vehicles are retrofitted or converted. Funding is limited to € 150.000 per measure and to a maximum of 50 % of eligible expenditure.</v>
      </c>
      <c r="K180" s="16"/>
      <c r="L180" s="16"/>
    </row>
    <row r="181" spans="2:12" ht="90">
      <c r="B181" s="51" t="s">
        <v>426</v>
      </c>
      <c r="C181" s="68" t="s">
        <v>305</v>
      </c>
      <c r="D181" s="68" t="s">
        <v>198</v>
      </c>
      <c r="E181" s="170" t="str">
        <f t="shared" si="11"/>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F181" s="170" t="str">
        <f t="shared" si="9"/>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G181" s="170" t="s">
        <v>305</v>
      </c>
      <c r="H181" s="170" t="str">
        <f t="shared" si="12"/>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I181" s="170" t="str">
        <f t="shared" si="8"/>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J181" s="169" t="str">
        <f t="shared" si="10"/>
        <v xml:space="preserve">Call for funding for innovative climate protection projects. Innovative climate protection projects in the areas of municipalities, consumers, business and education, which make substantial contributions to the climate protection goals of the Federal Government in the diverse, climate-relevant fields of action and have nationwide visibility.
</v>
      </c>
      <c r="K181" s="16"/>
      <c r="L181" s="16"/>
    </row>
    <row r="182" spans="2:12" ht="45">
      <c r="B182" s="51" t="s">
        <v>427</v>
      </c>
      <c r="C182" s="68" t="s">
        <v>166</v>
      </c>
      <c r="D182" s="138" t="s">
        <v>306</v>
      </c>
      <c r="E182" s="170" t="str">
        <f t="shared" si="11"/>
        <v>Up to 80 % of the eligible costs of consultancy (maximum: € 1.100) (Eligible companies: all companies in Baden-Württemberg; sector(s): agriculture)</v>
      </c>
      <c r="F182" s="170" t="str">
        <f t="shared" si="9"/>
        <v>Up to 80 % of the eligible costs of consultancy (maximum: € 1.100) (Eligible companies: all companies in Baden-Württemberg; sector(s): agriculture)</v>
      </c>
      <c r="G182" s="170" t="s">
        <v>166</v>
      </c>
      <c r="H182" s="170" t="str">
        <f t="shared" si="12"/>
        <v>Up to 80 % of the eligible costs of consultancy (maximum: € 1.100) (Eligible companies: all companies in Baden-Württemberg; sector(s): agriculture)</v>
      </c>
      <c r="I182" s="170" t="str">
        <f t="shared" si="8"/>
        <v>Up to 80 % of the eligible costs of consultancy (maximum: € 1.100) (Eligible companies: all companies in Baden-Württemberg; sector(s): agriculture)</v>
      </c>
      <c r="J182" s="169" t="str">
        <f t="shared" si="10"/>
        <v>Up to 80 % of the eligible costs of consultancy (maximum: € 1.100) (Eligible companies: all companies in Baden-Württemberg; sector(s): agriculture)</v>
      </c>
      <c r="K182" s="16"/>
      <c r="L182" s="16"/>
    </row>
    <row r="183" spans="2:12" ht="45">
      <c r="B183" s="51" t="s">
        <v>428</v>
      </c>
      <c r="C183" s="116" t="s">
        <v>529</v>
      </c>
      <c r="D183" s="68" t="s">
        <v>308</v>
      </c>
      <c r="E183" s="170" t="str">
        <f t="shared" si="11"/>
        <v>Up to 80 % of the costs of consultancy services (maximum € 5.000 per business (Eligible companies: SMEs in Baden-Württemberg)</v>
      </c>
      <c r="F183" s="170" t="str">
        <f t="shared" si="9"/>
        <v>Up to 80 % of the costs of consultancy services (maximum € 5.000 per business (Eligible companies: SMEs in Baden-Württemberg)</v>
      </c>
      <c r="G183" s="170" t="s">
        <v>529</v>
      </c>
      <c r="H183" s="170" t="str">
        <f t="shared" si="12"/>
        <v>Up to 80 % of the costs of consultancy services (maximum € 5.000 per business (Eligible companies: SMEs in Baden-Württemberg)</v>
      </c>
      <c r="I183" s="170" t="str">
        <f t="shared" si="8"/>
        <v>Up to 80 % of the costs of consultancy services (maximum € 5.000 per business (Eligible companies: SMEs in Baden-Württemberg)</v>
      </c>
      <c r="J183" s="169" t="str">
        <f t="shared" si="10"/>
        <v>Up to 80 % of the costs of consultancy services (maximum € 5.000 per business (Eligible companies: SMEs in Baden-Württemberg)</v>
      </c>
      <c r="K183" s="16"/>
      <c r="L183" s="16"/>
    </row>
    <row r="184" spans="2:12" ht="60">
      <c r="B184" s="51" t="s">
        <v>429</v>
      </c>
      <c r="C184" s="68" t="s">
        <v>167</v>
      </c>
      <c r="D184" s="68" t="s">
        <v>312</v>
      </c>
      <c r="E184" s="170" t="str">
        <f t="shared" si="11"/>
        <v>80 % of the eligible costs (maximum € 3.000 for the project promoter; project participants receive € 7.000 each for the introduction of EMAS or € 3.5000 for revalidation). (Eligible companies: enterprises, municipal companies, freelance workers from Bavaria; sector(s): industrial economy)</v>
      </c>
      <c r="F184" s="170" t="str">
        <f t="shared" si="9"/>
        <v>80 % of the eligible costs (maximum € 3.000 for the project promoter; project participants receive € 7.000 each for the introduction of EMAS or € 3.5000 for revalidation). (Eligible companies: enterprises, municipal companies, freelance workers from Bavaria; sector(s): industrial economy)</v>
      </c>
      <c r="G184" s="170" t="s">
        <v>167</v>
      </c>
      <c r="H184" s="170" t="str">
        <f t="shared" si="12"/>
        <v>80 % of the eligible costs (maximum € 3.000 for the project promoter; project participants receive € 7.000 each for the introduction of EMAS or € 3.5000 for revalidation). (Eligible companies: enterprises, municipal companies, freelance workers from Bavaria; sector(s): industrial economy)</v>
      </c>
      <c r="I184" s="170" t="str">
        <f t="shared" si="8"/>
        <v>80 % of the eligible costs (maximum € 3.000 for the project promoter; project participants receive € 7.000 each for the introduction of EMAS or € 3.5000 for revalidation). (Eligible companies: enterprises, municipal companies, freelance workers from Bavaria; sector(s): industrial economy)</v>
      </c>
      <c r="J184" s="169" t="str">
        <f t="shared" si="10"/>
        <v>80 % of the eligible costs (maximum € 3.000 for the project promoter; project participants receive € 7.000 each for the introduction of EMAS or € 3.5000 for revalidation). (Eligible companies: enterprises, municipal companies, freelance workers from Bavaria; sector(s): industrial economy)</v>
      </c>
      <c r="K184" s="16"/>
      <c r="L184" s="16"/>
    </row>
    <row r="185" spans="2:12" ht="75">
      <c r="B185" s="51" t="s">
        <v>430</v>
      </c>
      <c r="C185" s="116" t="s">
        <v>530</v>
      </c>
      <c r="D185" s="68" t="s">
        <v>315</v>
      </c>
      <c r="E185" s="170" t="str">
        <f t="shared" si="11"/>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F185" s="170" t="str">
        <f t="shared" si="9"/>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G185" s="170" t="s">
        <v>530</v>
      </c>
      <c r="H185" s="170" t="str">
        <f t="shared" si="12"/>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I185" s="170" t="str">
        <f t="shared" si="8"/>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J185" s="169" t="str">
        <f t="shared" si="10"/>
        <v>50-80 % of staff costs, consultancy services and costs for validation and registration in connection with the first-time introduction of an environmental management system in accordance with EMAS (for non-economic operators). (Eligible companies: SMEs and public organizations in Berlin)</v>
      </c>
      <c r="K185" s="16"/>
      <c r="L185" s="16"/>
    </row>
    <row r="186" spans="2:12" ht="75">
      <c r="B186" s="51" t="s">
        <v>431</v>
      </c>
      <c r="C186" s="116" t="s">
        <v>532</v>
      </c>
      <c r="D186" s="138" t="s">
        <v>601</v>
      </c>
      <c r="E186" s="170" t="str">
        <f t="shared" si="11"/>
        <v>Up to 50 % of consultancy services, with a maximum grant of € 13.500 and a maximum daily rate of € 900. (Eligible companies: SMEs in Mecklenburg-Vorpommern; sector(s): manufacturing industries, service industries, transport industry, trade, craftmanship, hotel and tourism industry)</v>
      </c>
      <c r="F186" s="170" t="str">
        <f t="shared" si="9"/>
        <v>Up to 50 % of consultancy services, with a maximum grant of € 13.500 and a maximum daily rate of € 900. (Eligible companies: SMEs in Mecklenburg-Vorpommern; sector(s): manufacturing industries, service industries, transport industry, trade, craftmanship, hotel and tourism industry)</v>
      </c>
      <c r="G186" s="170" t="s">
        <v>532</v>
      </c>
      <c r="H186" s="170" t="str">
        <f t="shared" si="12"/>
        <v>Up to 50 % of consultancy services, with a maximum grant of € 13.500 and a maximum daily rate of € 900. (Eligible companies: SMEs in Mecklenburg-Vorpommern; sector(s): manufacturing industries, service industries, transport industry, trade, craftmanship, hotel and tourism industry)</v>
      </c>
      <c r="I186" s="170" t="str">
        <f t="shared" si="8"/>
        <v>Up to 50 % of consultancy services, with a maximum grant of € 13.500 and a maximum daily rate of € 900. (Eligible companies: SMEs in Mecklenburg-Vorpommern; sector(s): manufacturing industries, service industries, transport industry, trade, craftmanship, hotel and tourism industry)</v>
      </c>
      <c r="J186" s="169" t="str">
        <f t="shared" si="10"/>
        <v>Up to 50 % of consultancy services, with a maximum grant of € 13.500 and a maximum daily rate of € 900. (Eligible companies: SMEs in Mecklenburg-Vorpommern; sector(s): manufacturing industries, service industries, transport industry, trade, craftmanship, hotel and tourism industry)</v>
      </c>
      <c r="K186" s="16"/>
      <c r="L186" s="16"/>
    </row>
    <row r="187" spans="2:12" ht="75">
      <c r="B187" s="51" t="s">
        <v>432</v>
      </c>
      <c r="C187" s="116" t="s">
        <v>531</v>
      </c>
      <c r="D187" s="68" t="s">
        <v>321</v>
      </c>
      <c r="E187" s="170" t="str">
        <f t="shared" si="11"/>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F187" s="170" t="str">
        <f t="shared" si="9"/>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G187" s="170" t="s">
        <v>531</v>
      </c>
      <c r="H187" s="170" t="str">
        <f t="shared" si="12"/>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I187" s="170" t="str">
        <f t="shared" si="8"/>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J187" s="169" t="str">
        <f t="shared" si="10"/>
        <v>50 % of the invoiced amounts for consultancy services (excluding travel costs and expenses), but not exceeding € 400 per day's work. A total of up to 15 daily works (€ 6.000) can be taken up in a three-year period. (Eligible companies: SMEs (technology focused) in Rhineland-Palatinate; sector(s): technology)</v>
      </c>
      <c r="K187" s="16"/>
      <c r="L187" s="16"/>
    </row>
    <row r="188" spans="2:12" ht="75">
      <c r="B188" s="51" t="s">
        <v>433</v>
      </c>
      <c r="C188" s="116" t="s">
        <v>533</v>
      </c>
      <c r="D188" s="68" t="s">
        <v>323</v>
      </c>
      <c r="E188" s="170" t="str">
        <f t="shared" si="11"/>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F188" s="170" t="str">
        <f t="shared" si="9"/>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G188" s="170" t="s">
        <v>533</v>
      </c>
      <c r="H188" s="170" t="str">
        <f t="shared" si="12"/>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I188" s="170" t="str">
        <f t="shared" si="8"/>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J188" s="169" t="str">
        <f t="shared" si="10"/>
        <v>50 % of the invoiced amounts for consultancy services (excluding travel costs and expenses), but not exceeding € 400 per day's work. In total, up to 15 day-works (6,000 €) can also be claimed here in a three-year period. (Eligible companies: SMEs (NOT technology focused) in Rhineland-Palatinate)</v>
      </c>
      <c r="K188" s="16"/>
      <c r="L188" s="16"/>
    </row>
    <row r="189" spans="2:12" ht="60">
      <c r="B189" s="51" t="s">
        <v>434</v>
      </c>
      <c r="C189" s="68" t="s">
        <v>168</v>
      </c>
      <c r="D189" s="68" t="s">
        <v>327</v>
      </c>
      <c r="E189" s="170" t="str">
        <f t="shared" si="11"/>
        <v>For initial validation:  maximum 50 % of eligible expenditure (maximum € 4.000) for revalidation:  maximum  50 % of eligible expenditure (maximum € 1.000) (Eligible companies: SME (&lt; 50 employees) in Saarland)</v>
      </c>
      <c r="F189" s="170" t="str">
        <f t="shared" si="9"/>
        <v>For initial validation:  maximum 50 % of eligible expenditure (maximum € 4.000) for revalidation:  maximum  50 % of eligible expenditure (maximum € 1.000) (Eligible companies: SME (&lt; 50 employees) in Saarland)</v>
      </c>
      <c r="G189" s="170" t="s">
        <v>168</v>
      </c>
      <c r="H189" s="170" t="str">
        <f t="shared" si="12"/>
        <v>For initial validation:  maximum 50 % of eligible expenditure (maximum € 4.000) for revalidation:  maximum  50 % of eligible expenditure (maximum € 1.000) (Eligible companies: SME (&lt; 50 employees) in Saarland)</v>
      </c>
      <c r="I189" s="170" t="str">
        <f t="shared" si="8"/>
        <v>For initial validation:  maximum 50 % of eligible expenditure (maximum € 4.000) for revalidation:  maximum  50 % of eligible expenditure (maximum € 1.000) (Eligible companies: SME (&lt; 50 employees) in Saarland)</v>
      </c>
      <c r="J189" s="169" t="str">
        <f t="shared" si="10"/>
        <v>For initial validation:  maximum 50 % of eligible expenditure (maximum € 4.000) for revalidation:  maximum  50 % of eligible expenditure (maximum € 1.000) (Eligible companies: SME (&lt; 50 employees) in Saarland)</v>
      </c>
      <c r="K189" s="16"/>
      <c r="L189" s="16"/>
    </row>
    <row r="190" spans="2:12" ht="75">
      <c r="B190" s="51" t="s">
        <v>435</v>
      </c>
      <c r="C190" s="68" t="s">
        <v>169</v>
      </c>
      <c r="D190" s="68" t="s">
        <v>331</v>
      </c>
      <c r="E190" s="170" t="str">
        <f t="shared" si="11"/>
        <v>Up to € 8.000 at maximum 50 % of eligible costs for validation. In addition, a grant of up to 50 % can be claimed, for the organisation of workshops and consultations (maximum of € 12.000 within three years) (Eligible companies: SME in Saxony)</v>
      </c>
      <c r="F190" s="170" t="str">
        <f t="shared" si="9"/>
        <v>Up to € 8.000 at maximum 50 % of eligible costs for validation. In addition, a grant of up to 50 % can be claimed, for the organisation of workshops and consultations (maximum of € 12.000 within three years) (Eligible companies: SME in Saxony)</v>
      </c>
      <c r="G190" s="170" t="s">
        <v>169</v>
      </c>
      <c r="H190" s="170" t="str">
        <f t="shared" si="12"/>
        <v>Up to € 8.000 at maximum 50 % of eligible costs for validation. In addition, a grant of up to 50 % can be claimed, for the organisation of workshops and consultations (maximum of € 12.000 within three years) (Eligible companies: SME in Saxony)</v>
      </c>
      <c r="I190" s="170" t="str">
        <f t="shared" si="8"/>
        <v>Up to € 8.000 at maximum 50 % of eligible costs for validation. In addition, a grant of up to 50 % can be claimed, for the organisation of workshops and consultations (maximum of € 12.000 within three years) (Eligible companies: SME in Saxony)</v>
      </c>
      <c r="J190" s="169" t="str">
        <f t="shared" si="10"/>
        <v>Up to € 8.000 at maximum 50 % of eligible costs for validation. In addition, a grant of up to 50 % can be claimed, for the organisation of workshops and consultations (maximum of € 12.000 within three years) (Eligible companies: SME in Saxony)</v>
      </c>
      <c r="K190" s="16"/>
      <c r="L190" s="16"/>
    </row>
    <row r="191" spans="2:12" ht="90">
      <c r="B191" s="51" t="s">
        <v>436</v>
      </c>
      <c r="C191" s="68" t="s">
        <v>170</v>
      </c>
      <c r="D191" s="138" t="s">
        <v>602</v>
      </c>
      <c r="E191" s="170" t="str">
        <f t="shared" si="11"/>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F191" s="170" t="str">
        <f t="shared" si="9"/>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G191" s="170" t="s">
        <v>170</v>
      </c>
      <c r="H191" s="170" t="str">
        <f t="shared" si="12"/>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I191" s="170" t="str">
        <f t="shared" si="8"/>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J191" s="169" t="str">
        <f t="shared" si="10"/>
        <v>50 % of eligible expenditure (maximum € 6.000). The total net consultancy fee to be contractually agreed may be higher, but is limited to € 12.000 for the grant. Maximum eligible fee of € 1.600 per day's work. (Eligible companies: SME in Saxony-Anhalt under the consulting area energy and environmental efficiency)</v>
      </c>
      <c r="K191" s="16"/>
      <c r="L191" s="16"/>
    </row>
    <row r="192" spans="2:12" ht="75">
      <c r="B192" s="51" t="s">
        <v>437</v>
      </c>
      <c r="C192" s="68" t="s">
        <v>171</v>
      </c>
      <c r="D192" s="68" t="str">
        <f>C192</f>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E192" s="170" t="str">
        <f t="shared" si="11"/>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F192" s="170" t="str">
        <f t="shared" si="9"/>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G192" s="170" t="s">
        <v>171</v>
      </c>
      <c r="H192" s="170" t="str">
        <f t="shared" si="12"/>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I192" s="170" t="s">
        <v>351</v>
      </c>
      <c r="J192" s="169" t="str">
        <f t="shared" si="10"/>
        <v>The aim of implementation is to promote energy efficiency, reduce energy consumption and the transition to renewable energy in the manufacturing sector. (Eligible companies: Small (micro), small, medium and large enterprises engaged in economic activities in the manufacturing industries; sector(s): Manufacturing)</v>
      </c>
      <c r="K192" s="16"/>
      <c r="L192" s="16"/>
    </row>
    <row r="193" spans="2:12" ht="90">
      <c r="B193" s="51" t="s">
        <v>437</v>
      </c>
      <c r="C193" s="68" t="s">
        <v>172</v>
      </c>
      <c r="D193" s="68" t="str">
        <f t="shared" ref="D193:D202" si="13">C193</f>
        <v>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v>
      </c>
      <c r="E193" s="170" t="str">
        <f t="shared" si="11"/>
        <v>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v>
      </c>
      <c r="F193" s="170" t="str">
        <f t="shared" si="9"/>
        <v>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v>
      </c>
      <c r="G193" s="170" t="s">
        <v>172</v>
      </c>
      <c r="H193" s="170" t="str">
        <f t="shared" si="12"/>
        <v>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v>
      </c>
      <c r="I193" s="170" t="s">
        <v>352</v>
      </c>
      <c r="J193" s="169" t="str">
        <f t="shared" si="10"/>
        <v>ALTUM (a state-owned development financing institution) has developed and offers companies a special loan for energy efficiency and renewable energy projects. Repayment of the loan is provided by additional cash flow from the reduced energy bill. (Eligible companies: Sole proprietors, micro-enterprises, small, medium and large enterprises, state and municipal commercial companies.)</v>
      </c>
      <c r="K193" s="16"/>
      <c r="L193" s="16"/>
    </row>
    <row r="194" spans="2:12" ht="75">
      <c r="B194" s="51" t="s">
        <v>438</v>
      </c>
      <c r="C194" s="68" t="s">
        <v>173</v>
      </c>
      <c r="D194" s="68" t="str">
        <f t="shared" si="13"/>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E194" s="170" t="str">
        <f t="shared" si="11"/>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F194" s="170" t="str">
        <f t="shared" si="9"/>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G194" s="170" t="s">
        <v>173</v>
      </c>
      <c r="H194" s="170" t="str">
        <f t="shared" si="12"/>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I194" s="170" t="s">
        <v>173</v>
      </c>
      <c r="J194" s="169" t="str">
        <f t="shared" si="10"/>
        <v>The loan can be applied for by energy service companies with experience and knowledge in the energy sector in one of thechnology niches. (Eligible companies: Energy service companies; sector(s): Energy sector; sub sector(s): Energy services; technologies: such as LED lighting, solar panels, boilers, pumps, recuperation equipment, electrical installations, etc.)</v>
      </c>
      <c r="K194" s="16"/>
      <c r="L194" s="16"/>
    </row>
    <row r="195" spans="2:12" ht="105">
      <c r="B195" s="51" t="s">
        <v>439</v>
      </c>
      <c r="C195" s="68" t="s">
        <v>174</v>
      </c>
      <c r="D195" s="68" t="str">
        <f t="shared" si="13"/>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E195" s="170" t="str">
        <f t="shared" si="11"/>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F195" s="170" t="s">
        <v>338</v>
      </c>
      <c r="G195" s="170" t="s">
        <v>174</v>
      </c>
      <c r="H195" s="170" t="str">
        <f t="shared" si="12"/>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I195" s="170" t="str">
        <f>C195</f>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J195" s="169" t="str">
        <f t="shared" si="10"/>
        <v>Provided by Regional Governments. Action 1: Improvement of technology in industrial equipment and processes with a maximum energy economic ratio of 14,379 (eligible investment / toe of final energy savings in one year). Action 2: Implementation of energy management systems with a maximum energy economic ratio of 14,501 (eligible investment / toe of final energy savings in one year). Amount of subsidy: 30% of the eligible investment.</v>
      </c>
      <c r="K195" s="16"/>
      <c r="L195" s="16"/>
    </row>
    <row r="196" spans="2:12" ht="150">
      <c r="B196" s="51" t="s">
        <v>440</v>
      </c>
      <c r="C196" s="68" t="s">
        <v>175</v>
      </c>
      <c r="D196" s="68" t="str">
        <f t="shared" si="13"/>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E196" s="170" t="str">
        <f t="shared" si="11"/>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F196" s="170" t="s">
        <v>340</v>
      </c>
      <c r="G196" s="170" t="s">
        <v>175</v>
      </c>
      <c r="H196" s="170" t="str">
        <f t="shared" si="12"/>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I196" s="170" t="str">
        <f t="shared" ref="I196:I202" si="14">C196</f>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J196" s="169" t="str">
        <f t="shared" si="10"/>
        <v>Improvement of technology in industrial equipment and processes (maximum energy economic ratio of € 14,379 (eligible investment) / toe (final energy savings). The eligible investment will be between € 75,000 and a maximum of € 50 million. Implementation of management systems energy (maximum energy economic ratio of € 14,501 (eligible investment) / toe / final energy saving). The eligible investment will be between € 30,000 and a maximum of € 50 million. Budget: € 168,190,250 originating in the National Fund for Energy Efficiency 40% of this budget (€ 67,276,100 will be reserved for projects submitted by SMEs)</v>
      </c>
      <c r="K196" s="16"/>
      <c r="L196" s="16"/>
    </row>
    <row r="197" spans="2:12" ht="270">
      <c r="B197" s="51" t="s">
        <v>441</v>
      </c>
      <c r="C197" s="68" t="s">
        <v>176</v>
      </c>
      <c r="D197" s="68" t="str">
        <f t="shared" si="13"/>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E197" s="170" t="str">
        <f t="shared" si="11"/>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F197" s="170" t="str">
        <f>C197</f>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G197" s="170" t="s">
        <v>176</v>
      </c>
      <c r="H197" s="170" t="str">
        <f t="shared" si="12"/>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I197" s="170" t="str">
        <f t="shared" si="14"/>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J197" s="169" t="str">
        <f t="shared" si="10"/>
        <v>1000 companies from around 40 sectors participate in voluntary agreements for energy savings and CO2 emissions reductions till 2020. Participation in the Multi-year Agreements on Energy Efficiency (MJA3 / MEE) entails a number of obligations. These are contained in the closed covenants. Companies will work with energy savings, energy management, an energy efficiency plan and monitoring the results. Industry organizations draw up a multi-year plan for the entire industry. There are two voluntary agreements: 1) Long-term Agreement 3 (MJA3), 2001-2020, 2) Long-term Agreement on Energy Efficiency for ETS companies (MEE). As a participant in the LTAs on Energy Efficiency (MJA3 / MEE), there is ambition to make energy management more sustainable. For the LTA3, a savings obligation of 2% per year applies (2011-2020, double of the average annual improvement rate of 1%/year). The basic principle is that all energy-saving measures that pay for themselves within 5 years must be taken (or 15% IRR).
(Eligible companies: MJA3 sector, MEE; sector(s): Potato, cold houses, dairy, flour, margarine, fat, oil, animal feed, fresh drinks, water and juice, meat processing, vegetables and fruits, cacao, coffee, breweries)</v>
      </c>
      <c r="K197" s="16"/>
      <c r="L197" s="16"/>
    </row>
    <row r="198" spans="2:12" ht="90">
      <c r="B198" s="51" t="s">
        <v>442</v>
      </c>
      <c r="C198" s="68" t="s">
        <v>342</v>
      </c>
      <c r="D198" s="68" t="str">
        <f t="shared" si="13"/>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E198" s="170" t="str">
        <f t="shared" si="11"/>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F198" s="170" t="str">
        <f t="shared" ref="F198:F202" si="15">C198</f>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G198" s="170" t="s">
        <v>342</v>
      </c>
      <c r="H198" s="170" t="str">
        <f t="shared" si="12"/>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I198" s="170" t="str">
        <f t="shared" si="14"/>
        <v>Objective 6.2 Reducing energy consumption at industrial consumers level; allocated budget 12.5 mil euros. Innovation Norway Programme of 22.7 mill Euros ”Business Development SME Innovation", Industrial green innovation component. (Eligible companies: 60 industrial firms; technologies: decreasing energy intensity from 183.00 kgep to 121.5 kgep (2023))</v>
      </c>
      <c r="J198" s="169" t="s">
        <v>1138</v>
      </c>
      <c r="K198" s="16"/>
      <c r="L198" s="16"/>
    </row>
    <row r="199" spans="2:12" ht="45">
      <c r="B199" s="51" t="s">
        <v>443</v>
      </c>
      <c r="C199" s="68" t="s">
        <v>177</v>
      </c>
      <c r="D199" s="68" t="str">
        <f t="shared" si="13"/>
        <v>Innovation Norway Programme of 22.7 mill Euros, Industrial green innovation component (Eligible companies: SME; technologies: more efficient processes in terms of resource utilisation)</v>
      </c>
      <c r="E199" s="170" t="str">
        <f t="shared" si="11"/>
        <v>Innovation Norway Programme of 22.7 mill Euros, Industrial green innovation component (Eligible companies: SME; technologies: more efficient processes in terms of resource utilisation)</v>
      </c>
      <c r="F199" s="170" t="str">
        <f t="shared" si="15"/>
        <v>Innovation Norway Programme of 22.7 mill Euros, Industrial green innovation component (Eligible companies: SME; technologies: more efficient processes in terms of resource utilisation)</v>
      </c>
      <c r="G199" s="170" t="s">
        <v>177</v>
      </c>
      <c r="H199" s="170" t="str">
        <f t="shared" si="12"/>
        <v>Innovation Norway Programme of 22.7 mill Euros, Industrial green innovation component (Eligible companies: SME; technologies: more efficient processes in terms of resource utilisation)</v>
      </c>
      <c r="I199" s="170" t="str">
        <f t="shared" si="14"/>
        <v>Innovation Norway Programme of 22.7 mill Euros, Industrial green innovation component (Eligible companies: SME; technologies: more efficient processes in terms of resource utilisation)</v>
      </c>
      <c r="J199" s="169" t="s">
        <v>1139</v>
      </c>
      <c r="K199" s="16"/>
      <c r="L199" s="16"/>
    </row>
    <row r="200" spans="2:12" ht="120">
      <c r="B200" s="51" t="s">
        <v>444</v>
      </c>
      <c r="C200" s="68" t="s">
        <v>178</v>
      </c>
      <c r="D200" s="68" t="str">
        <f t="shared" si="13"/>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E200" s="170" t="str">
        <f t="shared" si="11"/>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F200" s="170" t="str">
        <f t="shared" si="15"/>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G200" s="170" t="s">
        <v>178</v>
      </c>
      <c r="H200" s="170" t="str">
        <f t="shared" si="12"/>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I200" s="170" t="str">
        <f t="shared" si="14"/>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J200" s="169" t="str">
        <f>C200</f>
        <v>The purpose of the law is to promote balanced development with respect to environmental resources, technological upgrading, the formation of a new extroverted national identity (branding), the improvement of competitiveness in areas of high added value and intensity of knowledge, the movement in production for the production of more complex products, the provision of better services and ultimately the provision of a better position in the country in the International Division of Labor. (Eligible companies: SME)</v>
      </c>
      <c r="K200" s="16"/>
      <c r="L200" s="16"/>
    </row>
    <row r="201" spans="2:12" ht="45">
      <c r="B201" s="51" t="s">
        <v>445</v>
      </c>
      <c r="C201" s="68" t="s">
        <v>179</v>
      </c>
      <c r="D201" s="68" t="str">
        <f t="shared" si="13"/>
        <v>Action 4.2.3 aims to incorporate innovation processes and the use of new technologies as well as environmentally friendly processes, which reduce the phenomenon of climate change (Eligible companies: SME)</v>
      </c>
      <c r="E201" s="170" t="str">
        <f t="shared" si="11"/>
        <v>Action 4.2.3 aims to incorporate innovation processes and the use of new technologies as well as environmentally friendly processes, which reduce the phenomenon of climate change (Eligible companies: SME)</v>
      </c>
      <c r="F201" s="170" t="str">
        <f t="shared" si="15"/>
        <v>Action 4.2.3 aims to incorporate innovation processes and the use of new technologies as well as environmentally friendly processes, which reduce the phenomenon of climate change (Eligible companies: SME)</v>
      </c>
      <c r="G201" s="170" t="s">
        <v>179</v>
      </c>
      <c r="H201" s="170" t="str">
        <f t="shared" si="12"/>
        <v>Action 4.2.3 aims to incorporate innovation processes and the use of new technologies as well as environmentally friendly processes, which reduce the phenomenon of climate change (Eligible companies: SME)</v>
      </c>
      <c r="I201" s="170" t="str">
        <f t="shared" si="14"/>
        <v>Action 4.2.3 aims to incorporate innovation processes and the use of new technologies as well as environmentally friendly processes, which reduce the phenomenon of climate change (Eligible companies: SME)</v>
      </c>
      <c r="J201" s="169" t="str">
        <f t="shared" ref="J201:J202" si="16">C201</f>
        <v>Action 4.2.3 aims to incorporate innovation processes and the use of new technologies as well as environmentally friendly processes, which reduce the phenomenon of climate change (Eligible companies: SME)</v>
      </c>
      <c r="K201" s="16"/>
      <c r="L201" s="16"/>
    </row>
    <row r="202" spans="2:12" ht="105">
      <c r="B202" s="51" t="s">
        <v>446</v>
      </c>
      <c r="C202" s="68" t="s">
        <v>180</v>
      </c>
      <c r="D202" s="68" t="str">
        <f t="shared" si="13"/>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E202" s="170" t="str">
        <f t="shared" si="11"/>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F202" s="170" t="str">
        <f t="shared" si="15"/>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G202" s="170" t="s">
        <v>180</v>
      </c>
      <c r="H202" s="170" t="str">
        <f t="shared" si="12"/>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I202" s="170" t="str">
        <f t="shared" si="14"/>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J202" s="169" t="str">
        <f t="shared" si="16"/>
        <v>The Small and Very Small Business Competitiveness Toolbox aims to strengthen existing small and very small businesses in order to upgrade and improve their competitive position in the domestic and foreign markets, investing in the modernization of their product equipment and in modernization.In particular, the Supply and Installation of Equipment will be funded to improve energy efficiency - save energy and protect the environment. (Eligible companies: micro &amp; small enterprises)</v>
      </c>
      <c r="K202" s="16"/>
      <c r="L202" s="16"/>
    </row>
    <row r="203" spans="2:12">
      <c r="B203" s="68"/>
      <c r="C203" s="68"/>
      <c r="D203" s="68"/>
      <c r="E203" s="68"/>
      <c r="F203" s="68"/>
      <c r="G203" s="68"/>
      <c r="H203" s="68"/>
      <c r="I203" s="68"/>
      <c r="J203" s="16"/>
      <c r="K203" s="16"/>
      <c r="L203" s="16"/>
    </row>
    <row r="204" spans="2:12">
      <c r="B204" s="68"/>
      <c r="C204" s="68"/>
      <c r="D204" s="68"/>
      <c r="E204" s="68"/>
      <c r="F204" s="68"/>
      <c r="G204" s="68"/>
      <c r="H204" s="68"/>
      <c r="I204" s="68"/>
      <c r="J204" s="16"/>
      <c r="K204" s="16"/>
      <c r="L204" s="16"/>
    </row>
    <row r="205" spans="2:12">
      <c r="B205" s="68"/>
      <c r="C205" s="68"/>
      <c r="D205" s="68"/>
      <c r="E205" s="68"/>
      <c r="F205" s="68"/>
      <c r="G205" s="68"/>
      <c r="H205" s="68"/>
      <c r="I205" s="68"/>
      <c r="J205" s="16"/>
      <c r="K205" s="16"/>
      <c r="L205" s="16"/>
    </row>
    <row r="206" spans="2:12">
      <c r="B206" s="68"/>
      <c r="C206" s="68"/>
      <c r="D206" s="68"/>
      <c r="E206" s="68"/>
      <c r="F206" s="68"/>
      <c r="G206" s="68"/>
      <c r="H206" s="68"/>
      <c r="I206" s="68"/>
      <c r="J206" s="16"/>
      <c r="K206" s="16"/>
      <c r="L206" s="16"/>
    </row>
    <row r="207" spans="2:12">
      <c r="B207" s="68"/>
      <c r="C207" s="68"/>
      <c r="D207" s="68"/>
      <c r="E207" s="68"/>
      <c r="F207" s="68"/>
      <c r="G207" s="68"/>
      <c r="H207" s="68"/>
      <c r="I207" s="68"/>
      <c r="J207" s="16"/>
      <c r="K207" s="16"/>
      <c r="L207" s="16"/>
    </row>
    <row r="208" spans="2:12">
      <c r="B208" s="68"/>
      <c r="C208" s="68"/>
      <c r="D208" s="68"/>
      <c r="E208" s="68"/>
      <c r="F208" s="68"/>
      <c r="G208" s="68"/>
      <c r="H208" s="68"/>
      <c r="I208" s="68"/>
      <c r="J208" s="16"/>
      <c r="K208" s="16"/>
      <c r="L208" s="16"/>
    </row>
    <row r="209" spans="2:12">
      <c r="B209" s="68"/>
      <c r="C209" s="68"/>
      <c r="D209" s="68"/>
      <c r="E209" s="68"/>
      <c r="F209" s="68"/>
      <c r="G209" s="68"/>
      <c r="H209" s="68"/>
      <c r="I209" s="68"/>
      <c r="J209" s="16"/>
      <c r="K209" s="16"/>
      <c r="L209" s="16"/>
    </row>
    <row r="210" spans="2:12">
      <c r="B210" s="68"/>
      <c r="C210" s="68"/>
      <c r="D210" s="68"/>
      <c r="E210" s="68"/>
      <c r="F210" s="68"/>
      <c r="G210" s="68"/>
      <c r="H210" s="68"/>
      <c r="I210" s="68"/>
      <c r="J210" s="16"/>
      <c r="K210" s="16"/>
      <c r="L210" s="16"/>
    </row>
    <row r="211" spans="2:12">
      <c r="B211" s="68"/>
      <c r="C211" s="68"/>
      <c r="D211" s="68"/>
      <c r="E211" s="68"/>
      <c r="F211" s="68"/>
      <c r="G211" s="68"/>
      <c r="H211" s="68"/>
      <c r="I211" s="68"/>
      <c r="J211" s="16"/>
      <c r="K211" s="16"/>
      <c r="L211" s="16"/>
    </row>
    <row r="212" spans="2:12">
      <c r="B212" s="68"/>
      <c r="C212" s="68"/>
      <c r="D212" s="68"/>
      <c r="E212" s="68"/>
      <c r="F212" s="68"/>
      <c r="G212" s="68"/>
      <c r="H212" s="68"/>
      <c r="I212" s="68"/>
      <c r="J212" s="16"/>
      <c r="K212" s="16"/>
      <c r="L212" s="16"/>
    </row>
    <row r="213" spans="2:12">
      <c r="B213" s="68"/>
      <c r="C213" s="68"/>
      <c r="D213" s="68"/>
      <c r="E213" s="68"/>
      <c r="F213" s="68"/>
      <c r="G213" s="68"/>
      <c r="H213" s="68"/>
      <c r="I213" s="68"/>
      <c r="J213" s="16"/>
      <c r="K213" s="16"/>
      <c r="L213" s="16"/>
    </row>
    <row r="214" spans="2:12">
      <c r="B214" s="68"/>
      <c r="C214" s="68"/>
      <c r="D214" s="68"/>
      <c r="E214" s="68"/>
      <c r="F214" s="68"/>
      <c r="G214" s="68"/>
      <c r="H214" s="68"/>
      <c r="I214" s="68"/>
      <c r="J214" s="16"/>
      <c r="K214" s="16"/>
      <c r="L214" s="16"/>
    </row>
    <row r="215" spans="2:12">
      <c r="B215" s="68"/>
      <c r="C215" s="68"/>
      <c r="D215" s="68"/>
      <c r="E215" s="68"/>
      <c r="F215" s="68"/>
      <c r="G215" s="68"/>
      <c r="H215" s="68"/>
      <c r="I215" s="68"/>
      <c r="J215" s="16"/>
      <c r="K215" s="16"/>
      <c r="L215" s="16"/>
    </row>
    <row r="216" spans="2:12">
      <c r="B216" s="68"/>
      <c r="C216" s="68"/>
      <c r="D216" s="68"/>
      <c r="E216" s="68"/>
      <c r="F216" s="68"/>
      <c r="G216" s="68"/>
      <c r="H216" s="68"/>
      <c r="I216" s="68"/>
      <c r="J216" s="16"/>
      <c r="K216" s="16"/>
      <c r="L216" s="16"/>
    </row>
    <row r="217" spans="2:12">
      <c r="B217" s="68"/>
      <c r="C217" s="68"/>
      <c r="D217" s="68"/>
      <c r="E217" s="68"/>
      <c r="F217" s="68"/>
      <c r="G217" s="68"/>
      <c r="H217" s="68"/>
      <c r="I217" s="68"/>
      <c r="J217" s="16"/>
      <c r="K217" s="16"/>
      <c r="L217" s="16"/>
    </row>
    <row r="218" spans="2:12">
      <c r="B218" s="68"/>
      <c r="C218" s="68"/>
      <c r="D218" s="68"/>
      <c r="E218" s="68"/>
      <c r="F218" s="68"/>
      <c r="G218" s="68"/>
      <c r="H218" s="68"/>
      <c r="I218" s="68"/>
      <c r="J218" s="16"/>
      <c r="K218" s="16"/>
      <c r="L218" s="16"/>
    </row>
    <row r="219" spans="2:12">
      <c r="B219" s="68"/>
      <c r="C219" s="68"/>
      <c r="D219" s="68"/>
      <c r="E219" s="68"/>
      <c r="F219" s="68"/>
      <c r="G219" s="68"/>
      <c r="H219" s="68"/>
      <c r="I219" s="68"/>
      <c r="J219" s="16"/>
      <c r="K219" s="16"/>
      <c r="L219" s="16"/>
    </row>
    <row r="220" spans="2:12">
      <c r="B220" s="68"/>
      <c r="C220" s="68"/>
      <c r="D220" s="68"/>
      <c r="E220" s="68"/>
      <c r="F220" s="68"/>
      <c r="G220" s="68"/>
      <c r="H220" s="68"/>
      <c r="I220" s="68"/>
      <c r="J220" s="16"/>
      <c r="K220" s="16"/>
      <c r="L220" s="16"/>
    </row>
    <row r="221" spans="2:12">
      <c r="B221" s="68"/>
      <c r="C221" s="68"/>
      <c r="D221" s="68"/>
      <c r="E221" s="68"/>
      <c r="F221" s="68"/>
      <c r="G221" s="68"/>
      <c r="H221" s="68"/>
      <c r="I221" s="68"/>
      <c r="J221" s="16"/>
      <c r="K221" s="16"/>
      <c r="L221" s="16"/>
    </row>
    <row r="222" spans="2:12">
      <c r="B222" s="68"/>
      <c r="C222" s="68"/>
      <c r="D222" s="68"/>
      <c r="E222" s="68"/>
      <c r="F222" s="68"/>
      <c r="G222" s="68"/>
      <c r="H222" s="68"/>
      <c r="I222" s="68"/>
      <c r="J222" s="16"/>
      <c r="K222" s="16"/>
      <c r="L222" s="16"/>
    </row>
    <row r="223" spans="2:12">
      <c r="B223" s="68"/>
      <c r="C223" s="68"/>
      <c r="D223" s="68"/>
      <c r="E223" s="68"/>
      <c r="F223" s="68"/>
      <c r="G223" s="68"/>
      <c r="H223" s="68"/>
      <c r="I223" s="68"/>
      <c r="J223" s="16"/>
      <c r="K223" s="16"/>
      <c r="L223" s="16"/>
    </row>
    <row r="224" spans="2:12">
      <c r="B224" s="68"/>
      <c r="C224" s="68"/>
      <c r="D224" s="68"/>
      <c r="E224" s="68"/>
      <c r="F224" s="68"/>
      <c r="G224" s="68"/>
      <c r="H224" s="68"/>
      <c r="I224" s="68"/>
      <c r="J224" s="16"/>
      <c r="K224" s="16"/>
      <c r="L224" s="16"/>
    </row>
    <row r="225" spans="2:12">
      <c r="B225" s="68"/>
      <c r="C225" s="68"/>
      <c r="D225" s="68"/>
      <c r="E225" s="68"/>
      <c r="F225" s="68"/>
      <c r="G225" s="68"/>
      <c r="H225" s="68"/>
      <c r="I225" s="68"/>
      <c r="J225" s="16"/>
      <c r="K225" s="16"/>
      <c r="L225" s="16"/>
    </row>
    <row r="226" spans="2:12">
      <c r="B226" s="68"/>
      <c r="C226" s="68"/>
      <c r="D226" s="68"/>
      <c r="E226" s="68"/>
      <c r="F226" s="68"/>
      <c r="G226" s="68"/>
      <c r="H226" s="68"/>
      <c r="I226" s="68"/>
      <c r="J226" s="203"/>
      <c r="K226" s="203"/>
      <c r="L226" s="203"/>
    </row>
    <row r="227" spans="2:12">
      <c r="B227" s="68"/>
      <c r="C227" s="68"/>
      <c r="D227" s="68"/>
      <c r="E227" s="68"/>
      <c r="F227" s="68"/>
      <c r="G227" s="68"/>
      <c r="H227" s="68"/>
      <c r="I227" s="68"/>
      <c r="J227" s="203"/>
      <c r="K227" s="203"/>
      <c r="L227" s="203"/>
    </row>
    <row r="228" spans="2:12">
      <c r="B228" s="68"/>
      <c r="C228" s="68"/>
      <c r="D228" s="68"/>
      <c r="E228" s="68"/>
      <c r="F228" s="68"/>
      <c r="G228" s="68"/>
      <c r="H228" s="68"/>
      <c r="I228" s="68"/>
    </row>
    <row r="229" spans="2:12">
      <c r="B229" s="68"/>
      <c r="C229" s="68"/>
      <c r="D229" s="68"/>
      <c r="E229" s="68"/>
      <c r="F229" s="68"/>
      <c r="G229" s="68"/>
      <c r="H229" s="68"/>
      <c r="I229" s="68"/>
    </row>
    <row r="230" spans="2:12">
      <c r="B230" s="68"/>
      <c r="C230" s="68"/>
      <c r="D230" s="68"/>
      <c r="E230" s="68"/>
      <c r="F230" s="68"/>
      <c r="G230" s="68"/>
      <c r="H230" s="68"/>
      <c r="I230" s="68"/>
    </row>
    <row r="231" spans="2:12">
      <c r="B231" s="68"/>
      <c r="C231" s="68"/>
      <c r="D231" s="68"/>
      <c r="E231" s="68"/>
      <c r="F231" s="68"/>
      <c r="G231" s="68"/>
      <c r="H231" s="68"/>
      <c r="I231" s="68"/>
    </row>
    <row r="232" spans="2:12">
      <c r="B232" s="68"/>
      <c r="C232" s="68"/>
      <c r="D232" s="68"/>
      <c r="E232" s="68"/>
      <c r="F232" s="68"/>
      <c r="G232" s="68"/>
      <c r="H232" s="68"/>
      <c r="I232" s="68"/>
    </row>
    <row r="233" spans="2:12">
      <c r="B233" s="68"/>
      <c r="C233" s="68"/>
      <c r="D233" s="68"/>
      <c r="E233" s="68"/>
      <c r="F233" s="68"/>
      <c r="G233" s="68"/>
      <c r="H233" s="68"/>
      <c r="I233" s="68"/>
    </row>
    <row r="234" spans="2:12">
      <c r="B234" s="68"/>
      <c r="C234" s="68"/>
      <c r="D234" s="68"/>
      <c r="E234" s="68"/>
      <c r="F234" s="68"/>
      <c r="G234" s="68"/>
      <c r="H234" s="68"/>
      <c r="I234" s="68"/>
    </row>
    <row r="235" spans="2:12">
      <c r="B235" s="68"/>
      <c r="C235" s="68"/>
      <c r="D235" s="68"/>
      <c r="E235" s="68"/>
      <c r="F235" s="68"/>
      <c r="G235" s="68"/>
      <c r="H235" s="68"/>
      <c r="I235" s="68"/>
    </row>
    <row r="236" spans="2:12">
      <c r="B236" s="68"/>
      <c r="C236" s="68"/>
      <c r="D236" s="68"/>
      <c r="E236" s="68"/>
      <c r="F236" s="68"/>
      <c r="G236" s="68"/>
      <c r="H236" s="68"/>
      <c r="I236" s="68"/>
    </row>
    <row r="237" spans="2:12">
      <c r="B237" s="68"/>
      <c r="C237" s="68"/>
      <c r="D237" s="68"/>
      <c r="E237" s="68"/>
      <c r="F237" s="68"/>
      <c r="G237" s="68"/>
      <c r="H237" s="68"/>
      <c r="I237" s="68"/>
    </row>
    <row r="238" spans="2:12">
      <c r="B238" s="68"/>
      <c r="C238" s="68"/>
      <c r="D238" s="68"/>
      <c r="E238" s="68"/>
      <c r="F238" s="68"/>
      <c r="G238" s="68"/>
      <c r="H238" s="68"/>
      <c r="I238" s="68"/>
    </row>
    <row r="239" spans="2:12">
      <c r="B239" s="68"/>
      <c r="C239" s="68"/>
      <c r="D239" s="68"/>
      <c r="E239" s="68"/>
      <c r="F239" s="68"/>
      <c r="G239" s="68"/>
      <c r="H239" s="68"/>
      <c r="I239" s="68"/>
    </row>
    <row r="240" spans="2:12">
      <c r="B240" s="68"/>
      <c r="C240" s="68"/>
      <c r="D240" s="68"/>
      <c r="E240" s="68"/>
      <c r="F240" s="68"/>
      <c r="G240" s="68"/>
      <c r="H240" s="68"/>
      <c r="I240" s="68"/>
    </row>
    <row r="241" spans="2:9">
      <c r="B241" s="68"/>
      <c r="C241" s="68"/>
      <c r="D241" s="68"/>
      <c r="E241" s="68"/>
      <c r="F241" s="68"/>
      <c r="G241" s="68"/>
      <c r="H241" s="68"/>
      <c r="I241" s="68"/>
    </row>
    <row r="242" spans="2:9">
      <c r="B242" s="68"/>
      <c r="C242" s="68"/>
      <c r="D242" s="68"/>
      <c r="E242" s="68"/>
      <c r="F242" s="68"/>
      <c r="G242" s="68"/>
      <c r="H242" s="68"/>
      <c r="I242" s="68"/>
    </row>
    <row r="243" spans="2:9">
      <c r="B243" s="68"/>
      <c r="C243" s="68"/>
      <c r="D243" s="68"/>
      <c r="E243" s="68"/>
      <c r="F243" s="68"/>
      <c r="G243" s="68"/>
      <c r="H243" s="68"/>
      <c r="I243" s="68"/>
    </row>
    <row r="244" spans="2:9">
      <c r="B244" s="68"/>
      <c r="C244" s="68"/>
      <c r="D244" s="68"/>
      <c r="E244" s="68"/>
      <c r="F244" s="68"/>
      <c r="G244" s="68"/>
      <c r="H244" s="68"/>
      <c r="I244" s="68"/>
    </row>
    <row r="245" spans="2:9">
      <c r="B245" s="68"/>
      <c r="C245" s="68"/>
      <c r="D245" s="68"/>
      <c r="E245" s="68"/>
      <c r="F245" s="68"/>
      <c r="G245" s="68"/>
      <c r="H245" s="68"/>
      <c r="I245" s="68"/>
    </row>
    <row r="246" spans="2:9">
      <c r="B246" s="68"/>
      <c r="C246" s="68"/>
      <c r="D246" s="68"/>
      <c r="E246" s="68"/>
      <c r="F246" s="68"/>
      <c r="G246" s="68"/>
      <c r="H246" s="68"/>
      <c r="I246" s="68"/>
    </row>
    <row r="247" spans="2:9">
      <c r="B247" s="68"/>
      <c r="C247" s="68"/>
      <c r="D247" s="68"/>
      <c r="E247" s="68"/>
      <c r="F247" s="68"/>
      <c r="G247" s="68"/>
      <c r="H247" s="68"/>
      <c r="I247" s="68"/>
    </row>
    <row r="248" spans="2:9">
      <c r="B248" s="68"/>
      <c r="C248" s="68"/>
      <c r="D248" s="68"/>
      <c r="E248" s="68"/>
      <c r="F248" s="68"/>
      <c r="G248" s="68"/>
      <c r="H248" s="68"/>
      <c r="I248" s="68"/>
    </row>
    <row r="249" spans="2:9">
      <c r="B249" s="68"/>
      <c r="C249" s="68"/>
      <c r="D249" s="68"/>
      <c r="E249" s="68"/>
      <c r="F249" s="68"/>
      <c r="G249" s="68"/>
      <c r="H249" s="68"/>
      <c r="I249" s="68"/>
    </row>
    <row r="250" spans="2:9">
      <c r="B250" s="68"/>
      <c r="C250" s="68"/>
      <c r="D250" s="68"/>
      <c r="E250" s="68"/>
      <c r="F250" s="68"/>
      <c r="G250" s="68"/>
      <c r="H250" s="68"/>
      <c r="I250" s="68"/>
    </row>
    <row r="251" spans="2:9">
      <c r="B251" s="68"/>
      <c r="C251" s="68"/>
      <c r="D251" s="68"/>
      <c r="E251" s="68"/>
      <c r="F251" s="68"/>
      <c r="G251" s="68"/>
      <c r="H251" s="68"/>
      <c r="I251" s="68"/>
    </row>
    <row r="252" spans="2:9">
      <c r="B252" s="68"/>
      <c r="C252" s="68"/>
      <c r="D252" s="68"/>
      <c r="E252" s="68"/>
      <c r="F252" s="68"/>
      <c r="G252" s="68"/>
      <c r="H252" s="68"/>
      <c r="I252" s="68"/>
    </row>
    <row r="253" spans="2:9">
      <c r="B253" s="68"/>
      <c r="C253" s="68"/>
      <c r="D253" s="68"/>
      <c r="E253" s="68"/>
      <c r="F253" s="68"/>
      <c r="G253" s="68"/>
      <c r="H253" s="68"/>
      <c r="I253" s="68"/>
    </row>
    <row r="254" spans="2:9">
      <c r="B254" s="68"/>
      <c r="C254" s="68"/>
      <c r="D254" s="68"/>
      <c r="E254" s="68"/>
      <c r="F254" s="68"/>
      <c r="G254" s="68"/>
      <c r="H254" s="68"/>
      <c r="I254" s="68"/>
    </row>
    <row r="255" spans="2:9">
      <c r="B255" s="68"/>
      <c r="C255" s="68"/>
      <c r="D255" s="68"/>
      <c r="E255" s="68"/>
      <c r="F255" s="68"/>
      <c r="G255" s="68"/>
      <c r="H255" s="68"/>
      <c r="I255" s="68"/>
    </row>
    <row r="256" spans="2:9">
      <c r="B256" s="68"/>
      <c r="C256" s="68"/>
      <c r="D256" s="68"/>
      <c r="E256" s="68"/>
      <c r="F256" s="68"/>
      <c r="G256" s="68"/>
      <c r="H256" s="68"/>
      <c r="I256" s="68"/>
    </row>
    <row r="257" spans="2:9">
      <c r="B257" s="68"/>
      <c r="C257" s="68"/>
      <c r="D257" s="68"/>
      <c r="E257" s="68"/>
      <c r="F257" s="68"/>
      <c r="G257" s="68"/>
      <c r="H257" s="68"/>
      <c r="I257" s="68"/>
    </row>
    <row r="258" spans="2:9">
      <c r="B258" s="68"/>
      <c r="C258" s="68"/>
      <c r="D258" s="68"/>
      <c r="E258" s="68"/>
      <c r="F258" s="68"/>
      <c r="G258" s="68"/>
      <c r="H258" s="68"/>
      <c r="I258" s="68"/>
    </row>
    <row r="259" spans="2:9">
      <c r="B259" s="68"/>
      <c r="C259" s="68"/>
      <c r="D259" s="68"/>
      <c r="E259" s="68"/>
      <c r="F259" s="68"/>
      <c r="G259" s="68"/>
      <c r="H259" s="68"/>
      <c r="I259" s="68"/>
    </row>
    <row r="260" spans="2:9">
      <c r="B260" s="68"/>
      <c r="C260" s="68"/>
      <c r="D260" s="68"/>
      <c r="E260" s="68"/>
      <c r="F260" s="68"/>
      <c r="G260" s="68"/>
      <c r="H260" s="68"/>
      <c r="I260" s="68"/>
    </row>
    <row r="261" spans="2:9">
      <c r="B261" s="68"/>
      <c r="C261" s="68"/>
      <c r="D261" s="68"/>
      <c r="E261" s="68"/>
      <c r="F261" s="68"/>
      <c r="G261" s="68"/>
      <c r="H261" s="68"/>
      <c r="I261" s="68"/>
    </row>
    <row r="262" spans="2:9">
      <c r="B262" s="68"/>
      <c r="C262" s="68"/>
      <c r="D262" s="68"/>
      <c r="E262" s="68"/>
      <c r="F262" s="68"/>
      <c r="G262" s="68"/>
      <c r="H262" s="68"/>
      <c r="I262" s="68"/>
    </row>
    <row r="263" spans="2:9">
      <c r="B263" s="68"/>
      <c r="C263" s="68"/>
      <c r="D263" s="68"/>
      <c r="E263" s="68"/>
      <c r="F263" s="68"/>
      <c r="G263" s="68"/>
      <c r="H263" s="68"/>
      <c r="I263" s="68"/>
    </row>
    <row r="264" spans="2:9">
      <c r="B264" s="68"/>
      <c r="C264" s="68"/>
      <c r="D264" s="68"/>
      <c r="E264" s="68"/>
      <c r="F264" s="68"/>
      <c r="G264" s="68"/>
      <c r="H264" s="68"/>
      <c r="I264" s="68"/>
    </row>
    <row r="265" spans="2:9">
      <c r="B265" s="68"/>
      <c r="C265" s="68"/>
      <c r="D265" s="68"/>
      <c r="E265" s="68"/>
      <c r="F265" s="68"/>
      <c r="G265" s="68"/>
      <c r="H265" s="68"/>
      <c r="I265" s="68"/>
    </row>
    <row r="266" spans="2:9">
      <c r="B266" s="68"/>
      <c r="C266" s="68"/>
      <c r="D266" s="68"/>
      <c r="E266" s="68"/>
      <c r="F266" s="68"/>
      <c r="G266" s="68"/>
      <c r="H266" s="68"/>
      <c r="I266" s="68"/>
    </row>
    <row r="267" spans="2:9">
      <c r="B267" s="68"/>
      <c r="C267" s="68"/>
      <c r="D267" s="68"/>
      <c r="E267" s="68"/>
      <c r="F267" s="68"/>
      <c r="G267" s="68"/>
      <c r="H267" s="68"/>
      <c r="I267" s="68"/>
    </row>
    <row r="268" spans="2:9">
      <c r="B268" s="68"/>
      <c r="C268" s="68"/>
      <c r="D268" s="68"/>
      <c r="E268" s="68"/>
      <c r="F268" s="68"/>
      <c r="G268" s="68"/>
      <c r="H268" s="68"/>
      <c r="I268" s="68"/>
    </row>
    <row r="269" spans="2:9">
      <c r="B269" s="68"/>
      <c r="C269" s="68"/>
      <c r="D269" s="68"/>
      <c r="E269" s="68"/>
      <c r="F269" s="68"/>
      <c r="G269" s="68"/>
      <c r="H269" s="68"/>
      <c r="I269" s="68"/>
    </row>
    <row r="270" spans="2:9">
      <c r="B270" s="68"/>
      <c r="C270" s="68"/>
      <c r="D270" s="68"/>
      <c r="E270" s="68"/>
      <c r="F270" s="68"/>
      <c r="G270" s="68"/>
      <c r="H270" s="68"/>
      <c r="I270" s="68"/>
    </row>
    <row r="271" spans="2:9">
      <c r="B271" s="68"/>
      <c r="C271" s="68"/>
      <c r="D271" s="68"/>
      <c r="E271" s="68"/>
      <c r="F271" s="68"/>
      <c r="G271" s="68"/>
      <c r="H271" s="68"/>
      <c r="I271" s="68"/>
    </row>
    <row r="272" spans="2:9">
      <c r="B272" s="68"/>
      <c r="C272" s="68"/>
      <c r="D272" s="68"/>
      <c r="E272" s="68"/>
      <c r="F272" s="68"/>
      <c r="G272" s="68"/>
      <c r="H272" s="68"/>
      <c r="I272" s="68"/>
    </row>
    <row r="273" spans="2:9">
      <c r="B273" s="68"/>
      <c r="C273" s="68"/>
      <c r="D273" s="68"/>
      <c r="E273" s="68"/>
      <c r="F273" s="68"/>
      <c r="G273" s="68"/>
      <c r="H273" s="68"/>
      <c r="I273" s="68"/>
    </row>
    <row r="274" spans="2:9">
      <c r="B274" s="68"/>
      <c r="C274" s="68"/>
      <c r="D274" s="68"/>
      <c r="E274" s="68"/>
      <c r="F274" s="68"/>
      <c r="G274" s="68"/>
      <c r="H274" s="68"/>
      <c r="I274" s="68"/>
    </row>
    <row r="275" spans="2:9">
      <c r="B275" s="68"/>
      <c r="C275" s="68"/>
      <c r="D275" s="68"/>
      <c r="E275" s="68"/>
      <c r="F275" s="68"/>
      <c r="G275" s="68"/>
      <c r="H275" s="68"/>
      <c r="I275" s="68"/>
    </row>
    <row r="276" spans="2:9">
      <c r="B276" s="68"/>
      <c r="C276" s="68"/>
      <c r="D276" s="68"/>
      <c r="E276" s="68"/>
      <c r="F276" s="68"/>
      <c r="G276" s="68"/>
      <c r="H276" s="68"/>
      <c r="I276" s="68"/>
    </row>
    <row r="277" spans="2:9">
      <c r="B277" s="68"/>
      <c r="C277" s="68"/>
      <c r="D277" s="68"/>
      <c r="E277" s="68"/>
      <c r="F277" s="68"/>
      <c r="G277" s="68"/>
      <c r="H277" s="68"/>
      <c r="I277" s="68"/>
    </row>
    <row r="278" spans="2:9">
      <c r="B278" s="68"/>
      <c r="C278" s="68"/>
      <c r="D278" s="68"/>
      <c r="E278" s="68"/>
      <c r="F278" s="68"/>
      <c r="G278" s="68"/>
      <c r="H278" s="68"/>
      <c r="I278" s="68"/>
    </row>
    <row r="279" spans="2:9">
      <c r="B279" s="68"/>
      <c r="C279" s="68"/>
      <c r="D279" s="68"/>
      <c r="E279" s="68"/>
      <c r="F279" s="68"/>
      <c r="G279" s="68"/>
      <c r="H279" s="68"/>
      <c r="I279" s="68"/>
    </row>
    <row r="280" spans="2:9">
      <c r="B280" s="68"/>
      <c r="C280" s="68"/>
      <c r="D280" s="68"/>
      <c r="E280" s="68"/>
      <c r="F280" s="68"/>
      <c r="G280" s="68"/>
      <c r="H280" s="68"/>
      <c r="I280" s="68"/>
    </row>
    <row r="281" spans="2:9">
      <c r="B281" s="68"/>
      <c r="C281" s="68"/>
      <c r="D281" s="68"/>
      <c r="E281" s="68"/>
      <c r="F281" s="68"/>
      <c r="G281" s="68"/>
      <c r="H281" s="68"/>
      <c r="I281" s="68"/>
    </row>
    <row r="282" spans="2:9">
      <c r="B282" s="68"/>
      <c r="C282" s="68"/>
      <c r="D282" s="68"/>
      <c r="E282" s="68"/>
      <c r="F282" s="68"/>
      <c r="G282" s="68"/>
      <c r="H282" s="68"/>
      <c r="I282" s="68"/>
    </row>
    <row r="283" spans="2:9">
      <c r="B283" s="68"/>
      <c r="C283" s="68"/>
      <c r="D283" s="68"/>
      <c r="E283" s="68"/>
      <c r="F283" s="68"/>
      <c r="G283" s="68"/>
      <c r="H283" s="68"/>
      <c r="I283" s="68"/>
    </row>
    <row r="284" spans="2:9">
      <c r="B284" s="68"/>
      <c r="C284" s="68"/>
      <c r="D284" s="68"/>
      <c r="E284" s="68"/>
      <c r="F284" s="68"/>
      <c r="G284" s="68"/>
      <c r="H284" s="68"/>
      <c r="I284" s="68"/>
    </row>
    <row r="285" spans="2:9">
      <c r="B285" s="68"/>
      <c r="C285" s="68"/>
      <c r="D285" s="68"/>
      <c r="E285" s="68"/>
      <c r="F285" s="68"/>
      <c r="G285" s="68"/>
      <c r="H285" s="68"/>
      <c r="I285" s="68"/>
    </row>
    <row r="286" spans="2:9">
      <c r="B286" s="68"/>
      <c r="C286" s="68"/>
      <c r="D286" s="68"/>
      <c r="E286" s="68"/>
      <c r="F286" s="68"/>
      <c r="G286" s="68"/>
      <c r="H286" s="68"/>
      <c r="I286" s="68"/>
    </row>
    <row r="287" spans="2:9">
      <c r="B287" s="68"/>
      <c r="C287" s="68"/>
      <c r="D287" s="68"/>
      <c r="E287" s="68"/>
      <c r="F287" s="68"/>
      <c r="G287" s="68"/>
      <c r="H287" s="68"/>
      <c r="I287" s="68"/>
    </row>
    <row r="288" spans="2:9">
      <c r="B288" s="68"/>
      <c r="C288" s="68"/>
      <c r="D288" s="68"/>
      <c r="E288" s="68"/>
      <c r="F288" s="68"/>
      <c r="G288" s="68"/>
      <c r="H288" s="68"/>
      <c r="I288" s="68"/>
    </row>
    <row r="289" spans="2:9">
      <c r="B289" s="68"/>
      <c r="C289" s="68"/>
      <c r="D289" s="68"/>
      <c r="E289" s="68"/>
      <c r="F289" s="68"/>
      <c r="G289" s="68"/>
      <c r="H289" s="68"/>
      <c r="I289" s="68"/>
    </row>
    <row r="290" spans="2:9">
      <c r="B290" s="68"/>
      <c r="C290" s="68"/>
      <c r="D290" s="68"/>
      <c r="E290" s="68"/>
      <c r="F290" s="68"/>
      <c r="G290" s="68"/>
      <c r="H290" s="68"/>
      <c r="I290" s="68"/>
    </row>
    <row r="291" spans="2:9">
      <c r="B291" s="68"/>
      <c r="C291" s="68"/>
      <c r="D291" s="68"/>
      <c r="E291" s="68"/>
      <c r="F291" s="68"/>
      <c r="G291" s="68"/>
      <c r="H291" s="68"/>
      <c r="I291" s="68"/>
    </row>
    <row r="292" spans="2:9">
      <c r="B292" s="68"/>
      <c r="C292" s="68"/>
      <c r="D292" s="68"/>
      <c r="E292" s="68"/>
      <c r="F292" s="68"/>
      <c r="G292" s="68"/>
      <c r="H292" s="68"/>
      <c r="I292" s="68"/>
    </row>
    <row r="293" spans="2:9">
      <c r="B293" s="68"/>
      <c r="C293" s="68"/>
      <c r="D293" s="68"/>
      <c r="E293" s="68"/>
      <c r="F293" s="68"/>
      <c r="G293" s="68"/>
      <c r="H293" s="68"/>
      <c r="I293" s="68"/>
    </row>
    <row r="294" spans="2:9">
      <c r="B294" s="68"/>
      <c r="C294" s="68"/>
      <c r="D294" s="68"/>
      <c r="E294" s="68"/>
      <c r="F294" s="68"/>
      <c r="G294" s="68"/>
      <c r="H294" s="68"/>
      <c r="I294" s="68"/>
    </row>
    <row r="295" spans="2:9">
      <c r="B295" s="68"/>
      <c r="C295" s="68"/>
      <c r="D295" s="68"/>
      <c r="E295" s="68"/>
      <c r="F295" s="68"/>
      <c r="G295" s="68"/>
      <c r="H295" s="68"/>
      <c r="I295" s="68"/>
    </row>
    <row r="296" spans="2:9">
      <c r="B296" s="68"/>
      <c r="C296" s="68"/>
      <c r="D296" s="68"/>
      <c r="E296" s="68"/>
      <c r="F296" s="68"/>
      <c r="G296" s="68"/>
      <c r="H296" s="68"/>
      <c r="I296" s="68"/>
    </row>
    <row r="297" spans="2:9">
      <c r="B297" s="68"/>
      <c r="C297" s="68"/>
      <c r="D297" s="68"/>
      <c r="E297" s="68"/>
      <c r="F297" s="68"/>
      <c r="G297" s="68"/>
      <c r="H297" s="68"/>
      <c r="I297" s="68"/>
    </row>
    <row r="298" spans="2:9">
      <c r="B298" s="68"/>
      <c r="C298" s="68"/>
      <c r="D298" s="68"/>
      <c r="E298" s="68"/>
      <c r="F298" s="68"/>
      <c r="G298" s="68"/>
      <c r="H298" s="68"/>
      <c r="I298" s="68"/>
    </row>
    <row r="299" spans="2:9">
      <c r="B299" s="68"/>
      <c r="C299" s="68"/>
      <c r="D299" s="68"/>
      <c r="E299" s="68"/>
      <c r="F299" s="68"/>
      <c r="G299" s="68"/>
      <c r="H299" s="68"/>
      <c r="I299" s="68"/>
    </row>
    <row r="300" spans="2:9">
      <c r="B300" s="68"/>
      <c r="C300" s="68"/>
      <c r="D300" s="68"/>
      <c r="E300" s="68"/>
      <c r="F300" s="68"/>
      <c r="G300" s="68"/>
      <c r="H300" s="68"/>
      <c r="I300" s="68"/>
    </row>
    <row r="301" spans="2:9">
      <c r="B301" s="68"/>
      <c r="C301" s="68"/>
      <c r="D301" s="68"/>
      <c r="E301" s="68"/>
      <c r="F301" s="68"/>
      <c r="G301" s="68"/>
      <c r="H301" s="68"/>
      <c r="I301" s="68"/>
    </row>
    <row r="302" spans="2:9">
      <c r="B302" s="68"/>
      <c r="C302" s="68"/>
      <c r="D302" s="68"/>
      <c r="E302" s="68"/>
      <c r="F302" s="68"/>
      <c r="G302" s="68"/>
      <c r="H302" s="68"/>
      <c r="I302" s="68"/>
    </row>
    <row r="303" spans="2:9">
      <c r="B303" s="68"/>
      <c r="C303" s="68"/>
      <c r="D303" s="68"/>
      <c r="E303" s="68"/>
      <c r="F303" s="68"/>
      <c r="G303" s="68"/>
      <c r="H303" s="68"/>
      <c r="I303" s="68"/>
    </row>
    <row r="304" spans="2:9">
      <c r="B304" s="68"/>
      <c r="C304" s="68"/>
      <c r="D304" s="68"/>
      <c r="E304" s="68"/>
      <c r="F304" s="68"/>
      <c r="G304" s="68"/>
      <c r="H304" s="68"/>
      <c r="I304" s="68"/>
    </row>
    <row r="305" spans="2:9">
      <c r="B305" s="68"/>
      <c r="C305" s="68"/>
      <c r="D305" s="68"/>
      <c r="E305" s="68"/>
      <c r="F305" s="68"/>
      <c r="G305" s="68"/>
      <c r="H305" s="68"/>
      <c r="I305" s="68"/>
    </row>
    <row r="306" spans="2:9">
      <c r="B306" s="68"/>
      <c r="C306" s="68"/>
      <c r="D306" s="68"/>
      <c r="E306" s="68"/>
      <c r="F306" s="68"/>
      <c r="G306" s="68"/>
      <c r="H306" s="68"/>
      <c r="I306" s="68"/>
    </row>
    <row r="307" spans="2:9">
      <c r="B307" s="68"/>
      <c r="C307" s="68"/>
      <c r="D307" s="68"/>
      <c r="E307" s="68"/>
      <c r="F307" s="68"/>
      <c r="G307" s="68"/>
      <c r="H307" s="68"/>
      <c r="I307" s="68"/>
    </row>
    <row r="308" spans="2:9">
      <c r="B308" s="68"/>
      <c r="C308" s="68"/>
      <c r="D308" s="68"/>
      <c r="E308" s="68"/>
      <c r="F308" s="68"/>
      <c r="G308" s="68"/>
      <c r="H308" s="68"/>
      <c r="I308" s="68"/>
    </row>
    <row r="309" spans="2:9">
      <c r="B309" s="68"/>
      <c r="C309" s="68"/>
      <c r="D309" s="68"/>
      <c r="E309" s="68"/>
      <c r="F309" s="68"/>
      <c r="G309" s="68"/>
      <c r="H309" s="68"/>
      <c r="I309" s="68"/>
    </row>
    <row r="310" spans="2:9">
      <c r="B310" s="68"/>
      <c r="C310" s="68"/>
      <c r="D310" s="68"/>
      <c r="E310" s="68"/>
      <c r="F310" s="68"/>
      <c r="G310" s="68"/>
      <c r="H310" s="68"/>
      <c r="I310" s="68"/>
    </row>
    <row r="311" spans="2:9">
      <c r="B311" s="68"/>
      <c r="C311" s="68"/>
      <c r="D311" s="68"/>
      <c r="E311" s="68"/>
      <c r="F311" s="68"/>
      <c r="G311" s="68"/>
      <c r="H311" s="68"/>
      <c r="I311" s="68"/>
    </row>
    <row r="312" spans="2:9">
      <c r="B312" s="68"/>
      <c r="C312" s="68"/>
      <c r="D312" s="68"/>
      <c r="E312" s="68"/>
      <c r="F312" s="68"/>
      <c r="G312" s="68"/>
      <c r="H312" s="68"/>
      <c r="I312" s="68"/>
    </row>
    <row r="313" spans="2:9">
      <c r="B313" s="68"/>
      <c r="C313" s="68"/>
      <c r="D313" s="68"/>
      <c r="E313" s="68"/>
      <c r="F313" s="68"/>
      <c r="G313" s="68"/>
      <c r="H313" s="68"/>
      <c r="I313" s="68"/>
    </row>
    <row r="314" spans="2:9">
      <c r="B314" s="68"/>
      <c r="C314" s="68"/>
      <c r="D314" s="68"/>
      <c r="E314" s="68"/>
      <c r="F314" s="68"/>
      <c r="G314" s="68"/>
      <c r="H314" s="68"/>
      <c r="I314" s="68"/>
    </row>
    <row r="315" spans="2:9">
      <c r="B315" s="68"/>
      <c r="C315" s="68"/>
      <c r="D315" s="68"/>
      <c r="E315" s="68"/>
      <c r="F315" s="68"/>
      <c r="G315" s="68"/>
      <c r="H315" s="68"/>
      <c r="I315" s="68"/>
    </row>
    <row r="316" spans="2:9">
      <c r="B316" s="68"/>
      <c r="C316" s="68"/>
      <c r="D316" s="68"/>
      <c r="E316" s="68"/>
      <c r="F316" s="68"/>
      <c r="G316" s="68"/>
      <c r="H316" s="68"/>
      <c r="I316" s="68"/>
    </row>
    <row r="317" spans="2:9">
      <c r="B317" s="68"/>
      <c r="C317" s="68"/>
      <c r="D317" s="68"/>
      <c r="E317" s="68"/>
      <c r="F317" s="68"/>
      <c r="G317" s="68"/>
      <c r="H317" s="68"/>
      <c r="I317" s="68"/>
    </row>
    <row r="318" spans="2:9">
      <c r="B318" s="68"/>
      <c r="C318" s="68"/>
      <c r="D318" s="68"/>
      <c r="E318" s="68"/>
      <c r="F318" s="68"/>
      <c r="G318" s="68"/>
      <c r="H318" s="68"/>
      <c r="I318" s="68"/>
    </row>
    <row r="319" spans="2:9">
      <c r="B319" s="68"/>
      <c r="C319" s="68"/>
      <c r="D319" s="68"/>
      <c r="E319" s="68"/>
      <c r="F319" s="68"/>
      <c r="G319" s="68"/>
      <c r="H319" s="68"/>
      <c r="I319" s="68"/>
    </row>
    <row r="320" spans="2:9">
      <c r="B320" s="68"/>
      <c r="C320" s="68"/>
      <c r="D320" s="68"/>
      <c r="E320" s="68"/>
      <c r="F320" s="68"/>
      <c r="G320" s="68"/>
      <c r="H320" s="68"/>
      <c r="I320" s="68"/>
    </row>
    <row r="321" spans="2:9">
      <c r="B321" s="68"/>
      <c r="C321" s="68"/>
      <c r="D321" s="68"/>
      <c r="E321" s="68"/>
      <c r="F321" s="68"/>
      <c r="G321" s="68"/>
      <c r="H321" s="68"/>
      <c r="I321" s="68"/>
    </row>
    <row r="322" spans="2:9">
      <c r="B322" s="68"/>
      <c r="C322" s="68"/>
      <c r="D322" s="68"/>
      <c r="E322" s="68"/>
      <c r="F322" s="68"/>
      <c r="G322" s="68"/>
      <c r="H322" s="68"/>
      <c r="I322" s="68"/>
    </row>
    <row r="323" spans="2:9">
      <c r="B323" s="68"/>
      <c r="C323" s="68"/>
      <c r="D323" s="68"/>
      <c r="E323" s="68"/>
      <c r="F323" s="68"/>
      <c r="G323" s="68"/>
      <c r="H323" s="68"/>
      <c r="I323" s="68"/>
    </row>
    <row r="324" spans="2:9">
      <c r="B324" s="68"/>
      <c r="C324" s="68"/>
      <c r="D324" s="68"/>
      <c r="E324" s="68"/>
      <c r="F324" s="68"/>
      <c r="G324" s="68"/>
      <c r="H324" s="68"/>
      <c r="I324" s="68"/>
    </row>
    <row r="325" spans="2:9">
      <c r="B325" s="68"/>
      <c r="C325" s="68"/>
      <c r="D325" s="68"/>
      <c r="E325" s="68"/>
      <c r="F325" s="68"/>
      <c r="G325" s="68"/>
      <c r="H325" s="68"/>
      <c r="I325" s="68"/>
    </row>
    <row r="326" spans="2:9">
      <c r="B326" s="68"/>
      <c r="C326" s="68"/>
      <c r="D326" s="68"/>
      <c r="E326" s="68"/>
      <c r="F326" s="68"/>
      <c r="G326" s="68"/>
      <c r="H326" s="68"/>
      <c r="I326" s="68"/>
    </row>
    <row r="327" spans="2:9">
      <c r="B327" s="68"/>
      <c r="C327" s="68"/>
      <c r="D327" s="68"/>
      <c r="E327" s="68"/>
      <c r="F327" s="68"/>
      <c r="G327" s="68"/>
      <c r="H327" s="68"/>
      <c r="I327" s="68"/>
    </row>
    <row r="328" spans="2:9">
      <c r="B328" s="68"/>
      <c r="C328" s="68"/>
      <c r="D328" s="68"/>
      <c r="E328" s="68"/>
      <c r="F328" s="68"/>
      <c r="G328" s="68"/>
      <c r="H328" s="68"/>
      <c r="I328" s="68"/>
    </row>
    <row r="329" spans="2:9">
      <c r="B329" s="68"/>
      <c r="C329" s="68"/>
      <c r="D329" s="68"/>
      <c r="E329" s="68"/>
      <c r="F329" s="68"/>
      <c r="G329" s="68"/>
      <c r="H329" s="68"/>
      <c r="I329" s="68"/>
    </row>
    <row r="330" spans="2:9">
      <c r="B330" s="68"/>
      <c r="C330" s="68"/>
      <c r="D330" s="68"/>
      <c r="E330" s="68"/>
      <c r="F330" s="68"/>
      <c r="G330" s="68"/>
      <c r="H330" s="68"/>
      <c r="I330" s="68"/>
    </row>
    <row r="331" spans="2:9">
      <c r="B331" s="68"/>
      <c r="C331" s="68"/>
      <c r="D331" s="68"/>
      <c r="E331" s="68"/>
      <c r="F331" s="68"/>
      <c r="G331" s="68"/>
      <c r="H331" s="68"/>
      <c r="I331" s="68"/>
    </row>
    <row r="332" spans="2:9">
      <c r="B332" s="68"/>
      <c r="C332" s="68"/>
      <c r="D332" s="68"/>
      <c r="E332" s="68"/>
      <c r="F332" s="68"/>
      <c r="G332" s="68"/>
      <c r="H332" s="68"/>
      <c r="I332" s="68"/>
    </row>
    <row r="333" spans="2:9">
      <c r="B333" s="68"/>
      <c r="C333" s="68"/>
      <c r="D333" s="68"/>
      <c r="E333" s="68"/>
      <c r="F333" s="68"/>
      <c r="G333" s="68"/>
      <c r="H333" s="68"/>
      <c r="I333" s="68"/>
    </row>
    <row r="334" spans="2:9">
      <c r="B334" s="68"/>
      <c r="C334" s="68"/>
      <c r="D334" s="68"/>
      <c r="E334" s="68"/>
      <c r="F334" s="68"/>
      <c r="G334" s="68"/>
      <c r="H334" s="68"/>
      <c r="I334" s="68"/>
    </row>
    <row r="335" spans="2:9">
      <c r="B335" s="68"/>
      <c r="C335" s="68"/>
      <c r="D335" s="68"/>
      <c r="E335" s="68"/>
      <c r="F335" s="68"/>
      <c r="G335" s="68"/>
      <c r="H335" s="68"/>
      <c r="I335" s="68"/>
    </row>
    <row r="336" spans="2:9">
      <c r="B336" s="68"/>
      <c r="C336" s="68"/>
      <c r="D336" s="68"/>
      <c r="E336" s="68"/>
      <c r="F336" s="68"/>
      <c r="G336" s="68"/>
      <c r="H336" s="68"/>
      <c r="I336" s="68"/>
    </row>
    <row r="337" spans="2:9">
      <c r="B337" s="68"/>
      <c r="C337" s="68"/>
      <c r="D337" s="68"/>
      <c r="E337" s="68"/>
      <c r="F337" s="68"/>
      <c r="G337" s="68"/>
      <c r="H337" s="68"/>
      <c r="I337" s="68"/>
    </row>
    <row r="338" spans="2:9">
      <c r="B338" s="68"/>
      <c r="C338" s="68"/>
      <c r="D338" s="68"/>
      <c r="E338" s="68"/>
      <c r="F338" s="68"/>
      <c r="G338" s="68"/>
      <c r="H338" s="68"/>
      <c r="I338" s="68"/>
    </row>
    <row r="339" spans="2:9">
      <c r="B339" s="68"/>
      <c r="C339" s="68"/>
      <c r="D339" s="68"/>
      <c r="E339" s="68"/>
      <c r="F339" s="68"/>
      <c r="G339" s="68"/>
      <c r="H339" s="68"/>
      <c r="I339" s="68"/>
    </row>
    <row r="340" spans="2:9">
      <c r="B340" s="68"/>
      <c r="C340" s="68"/>
      <c r="D340" s="68"/>
      <c r="E340" s="68"/>
      <c r="F340" s="68"/>
      <c r="G340" s="68"/>
      <c r="H340" s="68"/>
      <c r="I340" s="68"/>
    </row>
    <row r="341" spans="2:9">
      <c r="B341" s="68"/>
      <c r="C341" s="68"/>
      <c r="D341" s="68"/>
      <c r="E341" s="68"/>
      <c r="F341" s="68"/>
      <c r="G341" s="68"/>
      <c r="H341" s="68"/>
      <c r="I341" s="68"/>
    </row>
    <row r="342" spans="2:9">
      <c r="B342" s="68"/>
      <c r="C342" s="68"/>
      <c r="D342" s="68"/>
      <c r="E342" s="68"/>
      <c r="F342" s="68"/>
      <c r="G342" s="68"/>
      <c r="H342" s="68"/>
      <c r="I342" s="68"/>
    </row>
    <row r="343" spans="2:9">
      <c r="B343" s="68"/>
      <c r="C343" s="68"/>
      <c r="D343" s="68"/>
      <c r="E343" s="68"/>
      <c r="F343" s="68"/>
      <c r="G343" s="68"/>
      <c r="H343" s="68"/>
      <c r="I343" s="68"/>
    </row>
    <row r="344" spans="2:9">
      <c r="B344" s="68"/>
      <c r="C344" s="68"/>
      <c r="D344" s="68"/>
      <c r="E344" s="68"/>
      <c r="F344" s="68"/>
      <c r="G344" s="68"/>
      <c r="H344" s="68"/>
      <c r="I344" s="68"/>
    </row>
    <row r="345" spans="2:9">
      <c r="B345" s="68"/>
      <c r="C345" s="68"/>
      <c r="D345" s="68"/>
      <c r="E345" s="68"/>
      <c r="F345" s="68"/>
      <c r="G345" s="68"/>
      <c r="H345" s="68"/>
      <c r="I345" s="68"/>
    </row>
    <row r="346" spans="2:9">
      <c r="B346" s="68"/>
      <c r="C346" s="68"/>
      <c r="D346" s="68"/>
      <c r="E346" s="68"/>
      <c r="F346" s="68"/>
      <c r="G346" s="68"/>
      <c r="H346" s="68"/>
      <c r="I346" s="68"/>
    </row>
    <row r="347" spans="2:9">
      <c r="B347" s="68"/>
      <c r="C347" s="68"/>
      <c r="D347" s="68"/>
      <c r="E347" s="68"/>
      <c r="F347" s="68"/>
      <c r="G347" s="68"/>
      <c r="H347" s="68"/>
      <c r="I347" s="68"/>
    </row>
    <row r="348" spans="2:9">
      <c r="B348" s="68"/>
      <c r="C348" s="68"/>
      <c r="D348" s="68"/>
      <c r="E348" s="68"/>
      <c r="F348" s="68"/>
      <c r="G348" s="68"/>
      <c r="H348" s="68"/>
      <c r="I348" s="68"/>
    </row>
    <row r="349" spans="2:9">
      <c r="B349" s="68"/>
      <c r="C349" s="68"/>
      <c r="D349" s="68"/>
      <c r="E349" s="68"/>
      <c r="F349" s="68"/>
      <c r="G349" s="68"/>
      <c r="H349" s="68"/>
      <c r="I349" s="68"/>
    </row>
    <row r="350" spans="2:9">
      <c r="B350" s="68"/>
      <c r="C350" s="68"/>
      <c r="D350" s="68"/>
      <c r="E350" s="68"/>
      <c r="F350" s="68"/>
      <c r="G350" s="68"/>
      <c r="H350" s="68"/>
      <c r="I350" s="68"/>
    </row>
    <row r="351" spans="2:9">
      <c r="B351" s="68"/>
      <c r="C351" s="68"/>
      <c r="D351" s="68"/>
      <c r="E351" s="68"/>
      <c r="F351" s="68"/>
      <c r="G351" s="68"/>
      <c r="H351" s="68"/>
      <c r="I351" s="68"/>
    </row>
    <row r="352" spans="2:9">
      <c r="B352" s="68"/>
      <c r="C352" s="68"/>
      <c r="D352" s="68"/>
      <c r="E352" s="68"/>
      <c r="F352" s="68"/>
      <c r="G352" s="68"/>
      <c r="H352" s="68"/>
      <c r="I352" s="68"/>
    </row>
    <row r="353" spans="2:9">
      <c r="B353" s="68"/>
      <c r="C353" s="68"/>
      <c r="D353" s="68"/>
      <c r="E353" s="68"/>
      <c r="F353" s="68"/>
      <c r="G353" s="68"/>
      <c r="H353" s="68"/>
      <c r="I353" s="68"/>
    </row>
    <row r="354" spans="2:9">
      <c r="B354" s="68"/>
      <c r="C354" s="68"/>
      <c r="D354" s="68"/>
      <c r="E354" s="68"/>
      <c r="F354" s="68"/>
      <c r="G354" s="68"/>
      <c r="H354" s="68"/>
      <c r="I354" s="68"/>
    </row>
    <row r="355" spans="2:9">
      <c r="B355" s="68"/>
      <c r="C355" s="68"/>
      <c r="D355" s="68"/>
      <c r="E355" s="68"/>
      <c r="F355" s="68"/>
      <c r="G355" s="68"/>
      <c r="H355" s="68"/>
      <c r="I355" s="68"/>
    </row>
    <row r="356" spans="2:9">
      <c r="B356" s="68"/>
      <c r="C356" s="68"/>
      <c r="D356" s="68"/>
      <c r="E356" s="68"/>
      <c r="F356" s="68"/>
      <c r="G356" s="68"/>
      <c r="H356" s="68"/>
      <c r="I356" s="68"/>
    </row>
    <row r="357" spans="2:9">
      <c r="B357" s="68"/>
      <c r="C357" s="68"/>
      <c r="D357" s="68"/>
      <c r="E357" s="68"/>
      <c r="F357" s="68"/>
      <c r="G357" s="68"/>
      <c r="H357" s="68"/>
      <c r="I357" s="68"/>
    </row>
    <row r="358" spans="2:9">
      <c r="B358" s="68"/>
      <c r="C358" s="68"/>
      <c r="D358" s="68"/>
      <c r="E358" s="68"/>
      <c r="F358" s="68"/>
      <c r="G358" s="68"/>
      <c r="H358" s="68"/>
      <c r="I358" s="68"/>
    </row>
    <row r="359" spans="2:9">
      <c r="B359" s="68"/>
      <c r="C359" s="68"/>
      <c r="D359" s="68"/>
      <c r="E359" s="68"/>
      <c r="F359" s="68"/>
      <c r="G359" s="68"/>
      <c r="H359" s="68"/>
      <c r="I359" s="68"/>
    </row>
    <row r="360" spans="2:9">
      <c r="B360" s="68"/>
      <c r="C360" s="68"/>
      <c r="D360" s="68"/>
      <c r="E360" s="68"/>
      <c r="F360" s="68"/>
      <c r="G360" s="68"/>
      <c r="H360" s="68"/>
      <c r="I360" s="68"/>
    </row>
    <row r="361" spans="2:9">
      <c r="B361" s="68"/>
      <c r="C361" s="68"/>
      <c r="D361" s="68"/>
      <c r="E361" s="68"/>
      <c r="F361" s="68"/>
      <c r="G361" s="68"/>
      <c r="H361" s="68"/>
      <c r="I361" s="68"/>
    </row>
    <row r="362" spans="2:9">
      <c r="B362" s="68"/>
      <c r="C362" s="68"/>
      <c r="D362" s="68"/>
      <c r="E362" s="68"/>
      <c r="F362" s="68"/>
      <c r="G362" s="68"/>
      <c r="H362" s="68"/>
      <c r="I362" s="68"/>
    </row>
    <row r="363" spans="2:9">
      <c r="B363" s="68"/>
      <c r="C363" s="68"/>
      <c r="D363" s="68"/>
      <c r="E363" s="68"/>
      <c r="F363" s="68"/>
      <c r="G363" s="68"/>
      <c r="H363" s="68"/>
      <c r="I363" s="68"/>
    </row>
    <row r="364" spans="2:9">
      <c r="B364" s="68"/>
      <c r="C364" s="68"/>
      <c r="D364" s="68"/>
      <c r="E364" s="68"/>
      <c r="F364" s="68"/>
      <c r="G364" s="68"/>
      <c r="H364" s="68"/>
      <c r="I364" s="68"/>
    </row>
    <row r="365" spans="2:9">
      <c r="B365" s="68"/>
      <c r="C365" s="68"/>
      <c r="D365" s="68"/>
      <c r="E365" s="68"/>
      <c r="F365" s="68"/>
      <c r="G365" s="68"/>
      <c r="H365" s="68"/>
      <c r="I365" s="68"/>
    </row>
    <row r="366" spans="2:9">
      <c r="B366" s="68"/>
      <c r="C366" s="68"/>
      <c r="D366" s="68"/>
      <c r="E366" s="68"/>
      <c r="F366" s="68"/>
      <c r="G366" s="68"/>
      <c r="H366" s="68"/>
      <c r="I366" s="68"/>
    </row>
    <row r="367" spans="2:9">
      <c r="B367" s="68"/>
      <c r="C367" s="68"/>
      <c r="D367" s="68"/>
      <c r="E367" s="68"/>
      <c r="F367" s="68"/>
      <c r="G367" s="68"/>
      <c r="H367" s="68"/>
      <c r="I367" s="68"/>
    </row>
    <row r="368" spans="2:9">
      <c r="B368" s="68"/>
      <c r="C368" s="68"/>
      <c r="D368" s="68"/>
      <c r="E368" s="68"/>
      <c r="F368" s="68"/>
      <c r="G368" s="68"/>
      <c r="H368" s="68"/>
      <c r="I368" s="68"/>
    </row>
    <row r="369" spans="2:9">
      <c r="B369" s="68"/>
      <c r="C369" s="68"/>
      <c r="D369" s="68"/>
      <c r="E369" s="68"/>
      <c r="F369" s="68"/>
      <c r="G369" s="68"/>
      <c r="H369" s="68"/>
      <c r="I369" s="68"/>
    </row>
    <row r="370" spans="2:9">
      <c r="B370" s="68"/>
      <c r="C370" s="68"/>
      <c r="D370" s="68"/>
      <c r="E370" s="68"/>
      <c r="F370" s="68"/>
      <c r="G370" s="68"/>
      <c r="H370" s="68"/>
      <c r="I370" s="68"/>
    </row>
    <row r="371" spans="2:9">
      <c r="B371" s="68"/>
      <c r="C371" s="68"/>
      <c r="D371" s="68"/>
      <c r="E371" s="68"/>
      <c r="F371" s="68"/>
      <c r="G371" s="68"/>
      <c r="H371" s="68"/>
      <c r="I371" s="68"/>
    </row>
    <row r="372" spans="2:9">
      <c r="B372" s="68"/>
      <c r="C372" s="68"/>
      <c r="D372" s="68"/>
      <c r="E372" s="68"/>
      <c r="F372" s="68"/>
      <c r="G372" s="68"/>
      <c r="H372" s="68"/>
      <c r="I372" s="68"/>
    </row>
    <row r="373" spans="2:9">
      <c r="B373" s="68"/>
      <c r="C373" s="68"/>
      <c r="D373" s="68"/>
      <c r="E373" s="68"/>
      <c r="F373" s="68"/>
      <c r="G373" s="68"/>
      <c r="H373" s="68"/>
      <c r="I373" s="68"/>
    </row>
    <row r="374" spans="2:9">
      <c r="B374" s="68"/>
      <c r="C374" s="68"/>
      <c r="D374" s="68"/>
      <c r="E374" s="68"/>
      <c r="F374" s="68"/>
      <c r="G374" s="68"/>
      <c r="H374" s="68"/>
      <c r="I374" s="68"/>
    </row>
    <row r="375" spans="2:9">
      <c r="B375" s="68"/>
      <c r="C375" s="68"/>
      <c r="D375" s="68"/>
      <c r="E375" s="68"/>
      <c r="F375" s="68"/>
      <c r="G375" s="68"/>
      <c r="H375" s="68"/>
      <c r="I375" s="68"/>
    </row>
    <row r="376" spans="2:9">
      <c r="B376" s="68"/>
      <c r="C376" s="68"/>
      <c r="D376" s="68"/>
      <c r="E376" s="68"/>
      <c r="F376" s="68"/>
      <c r="G376" s="68"/>
      <c r="H376" s="68"/>
      <c r="I376" s="68"/>
    </row>
    <row r="377" spans="2:9">
      <c r="B377" s="68"/>
      <c r="C377" s="68"/>
      <c r="D377" s="68"/>
      <c r="E377" s="68"/>
      <c r="F377" s="68"/>
      <c r="G377" s="68"/>
      <c r="H377" s="68"/>
      <c r="I377" s="68"/>
    </row>
    <row r="378" spans="2:9">
      <c r="B378" s="68"/>
      <c r="C378" s="68"/>
      <c r="D378" s="68"/>
      <c r="E378" s="68"/>
      <c r="F378" s="68"/>
      <c r="G378" s="68"/>
      <c r="H378" s="68"/>
      <c r="I378" s="68"/>
    </row>
    <row r="379" spans="2:9">
      <c r="B379" s="68"/>
      <c r="C379" s="68"/>
      <c r="D379" s="68"/>
      <c r="E379" s="68"/>
      <c r="F379" s="68"/>
      <c r="G379" s="68"/>
      <c r="H379" s="68"/>
      <c r="I379" s="68"/>
    </row>
    <row r="380" spans="2:9">
      <c r="B380" s="68"/>
      <c r="C380" s="68"/>
      <c r="D380" s="68"/>
      <c r="E380" s="68"/>
      <c r="F380" s="68"/>
      <c r="G380" s="68"/>
      <c r="H380" s="68"/>
      <c r="I380" s="68"/>
    </row>
    <row r="381" spans="2:9">
      <c r="B381" s="68"/>
      <c r="C381" s="68"/>
      <c r="D381" s="68"/>
      <c r="E381" s="68"/>
      <c r="F381" s="68"/>
      <c r="G381" s="68"/>
      <c r="H381" s="68"/>
      <c r="I381" s="68"/>
    </row>
    <row r="382" spans="2:9">
      <c r="B382" s="68"/>
      <c r="C382" s="68"/>
      <c r="D382" s="68"/>
      <c r="E382" s="68"/>
      <c r="F382" s="68"/>
      <c r="G382" s="68"/>
      <c r="H382" s="68"/>
      <c r="I382" s="68"/>
    </row>
    <row r="383" spans="2:9">
      <c r="B383" s="68"/>
      <c r="C383" s="68"/>
      <c r="D383" s="68"/>
      <c r="E383" s="68"/>
      <c r="F383" s="68"/>
      <c r="G383" s="68"/>
      <c r="H383" s="68"/>
      <c r="I383" s="68"/>
    </row>
    <row r="384" spans="2:9">
      <c r="B384" s="68"/>
      <c r="C384" s="68"/>
      <c r="D384" s="68"/>
      <c r="E384" s="68"/>
      <c r="F384" s="68"/>
      <c r="G384" s="68"/>
      <c r="H384" s="68"/>
      <c r="I384" s="68"/>
    </row>
    <row r="385" spans="2:9">
      <c r="B385" s="68"/>
      <c r="C385" s="68"/>
      <c r="D385" s="68"/>
      <c r="E385" s="68"/>
      <c r="F385" s="68"/>
      <c r="G385" s="68"/>
      <c r="H385" s="68"/>
      <c r="I385" s="68"/>
    </row>
    <row r="386" spans="2:9">
      <c r="B386" s="68"/>
      <c r="C386" s="68"/>
      <c r="D386" s="68"/>
      <c r="E386" s="68"/>
      <c r="F386" s="68"/>
      <c r="G386" s="68"/>
      <c r="H386" s="68"/>
      <c r="I386" s="68"/>
    </row>
    <row r="387" spans="2:9">
      <c r="B387" s="68"/>
      <c r="C387" s="68"/>
      <c r="D387" s="68"/>
      <c r="E387" s="68"/>
      <c r="F387" s="68"/>
      <c r="G387" s="68"/>
      <c r="H387" s="68"/>
      <c r="I387" s="68"/>
    </row>
    <row r="388" spans="2:9">
      <c r="B388" s="68"/>
      <c r="C388" s="68"/>
      <c r="D388" s="68"/>
      <c r="E388" s="68"/>
      <c r="F388" s="68"/>
      <c r="G388" s="68"/>
      <c r="H388" s="68"/>
      <c r="I388" s="68"/>
    </row>
    <row r="389" spans="2:9">
      <c r="B389" s="68"/>
      <c r="C389" s="68"/>
      <c r="D389" s="68"/>
      <c r="E389" s="68"/>
      <c r="F389" s="68"/>
      <c r="G389" s="68"/>
      <c r="H389" s="68"/>
      <c r="I389" s="68"/>
    </row>
    <row r="390" spans="2:9">
      <c r="B390" s="68"/>
      <c r="C390" s="68"/>
      <c r="D390" s="68"/>
      <c r="E390" s="68"/>
      <c r="F390" s="68"/>
      <c r="G390" s="68"/>
      <c r="H390" s="68"/>
      <c r="I390" s="68"/>
    </row>
    <row r="391" spans="2:9">
      <c r="B391" s="68"/>
      <c r="C391" s="68"/>
      <c r="D391" s="68"/>
      <c r="E391" s="68"/>
      <c r="F391" s="68"/>
      <c r="G391" s="68"/>
      <c r="H391" s="68"/>
      <c r="I391" s="68"/>
    </row>
    <row r="392" spans="2:9">
      <c r="B392" s="68"/>
      <c r="C392" s="68"/>
      <c r="D392" s="68"/>
      <c r="E392" s="68"/>
      <c r="F392" s="68"/>
      <c r="G392" s="68"/>
      <c r="H392" s="68"/>
      <c r="I392" s="68"/>
    </row>
    <row r="393" spans="2:9">
      <c r="B393" s="68"/>
      <c r="C393" s="68"/>
      <c r="D393" s="68"/>
      <c r="E393" s="68"/>
      <c r="F393" s="68"/>
      <c r="G393" s="68"/>
      <c r="H393" s="68"/>
      <c r="I393" s="68"/>
    </row>
    <row r="394" spans="2:9">
      <c r="B394" s="68"/>
      <c r="C394" s="68"/>
      <c r="D394" s="68"/>
      <c r="E394" s="68"/>
      <c r="F394" s="68"/>
      <c r="G394" s="68"/>
      <c r="H394" s="68"/>
      <c r="I394" s="68"/>
    </row>
    <row r="395" spans="2:9">
      <c r="B395" s="68"/>
      <c r="C395" s="68"/>
      <c r="D395" s="68"/>
      <c r="E395" s="68"/>
      <c r="F395" s="68"/>
      <c r="G395" s="68"/>
      <c r="H395" s="68"/>
      <c r="I395" s="68"/>
    </row>
    <row r="396" spans="2:9">
      <c r="B396" s="68"/>
      <c r="C396" s="68"/>
      <c r="D396" s="68"/>
      <c r="E396" s="68"/>
      <c r="F396" s="68"/>
      <c r="G396" s="68"/>
      <c r="H396" s="68"/>
      <c r="I396" s="68"/>
    </row>
    <row r="397" spans="2:9">
      <c r="B397" s="68"/>
      <c r="C397" s="68"/>
      <c r="D397" s="68"/>
      <c r="E397" s="68"/>
      <c r="F397" s="68"/>
      <c r="G397" s="68"/>
      <c r="H397" s="68"/>
      <c r="I397" s="68"/>
    </row>
    <row r="398" spans="2:9">
      <c r="B398" s="68"/>
      <c r="C398" s="68"/>
      <c r="D398" s="68"/>
      <c r="E398" s="68"/>
      <c r="F398" s="68"/>
      <c r="G398" s="68"/>
      <c r="H398" s="68"/>
      <c r="I398" s="68"/>
    </row>
    <row r="399" spans="2:9">
      <c r="B399" s="68"/>
      <c r="C399" s="68"/>
      <c r="D399" s="68"/>
      <c r="E399" s="68"/>
      <c r="F399" s="68"/>
      <c r="G399" s="68"/>
      <c r="H399" s="68"/>
      <c r="I399" s="68"/>
    </row>
    <row r="400" spans="2:9">
      <c r="B400" s="68"/>
      <c r="C400" s="68"/>
      <c r="D400" s="68"/>
      <c r="E400" s="68"/>
      <c r="F400" s="68"/>
      <c r="G400" s="68"/>
      <c r="H400" s="68"/>
      <c r="I400" s="68"/>
    </row>
    <row r="401" spans="2:9">
      <c r="B401" s="69" t="s">
        <v>146</v>
      </c>
      <c r="C401" s="68"/>
      <c r="D401" s="68"/>
      <c r="E401" s="68"/>
      <c r="F401" s="68"/>
      <c r="G401" s="68"/>
      <c r="H401" s="68"/>
      <c r="I401" s="68"/>
    </row>
    <row r="402" spans="2:9">
      <c r="B402" s="69" t="s">
        <v>147</v>
      </c>
      <c r="C402" s="68"/>
      <c r="D402" s="68"/>
      <c r="E402" s="68"/>
      <c r="F402" s="68"/>
      <c r="G402" s="68"/>
      <c r="H402" s="68"/>
      <c r="I402" s="68"/>
    </row>
    <row r="403" spans="2:9">
      <c r="B403" s="69" t="s">
        <v>148</v>
      </c>
      <c r="C403" s="68"/>
      <c r="D403" s="68"/>
      <c r="E403" s="68"/>
      <c r="F403" s="68"/>
      <c r="G403" s="68"/>
      <c r="H403" s="68"/>
      <c r="I403" s="68"/>
    </row>
    <row r="404" spans="2:9">
      <c r="B404" s="69" t="s">
        <v>149</v>
      </c>
      <c r="C404" s="68"/>
      <c r="D404" s="68"/>
      <c r="E404" s="68"/>
      <c r="F404" s="68"/>
      <c r="G404" s="68"/>
      <c r="H404" s="68"/>
      <c r="I404" s="68"/>
    </row>
    <row r="405" spans="2:9">
      <c r="B405" s="68"/>
      <c r="C405" s="68"/>
      <c r="D405" s="68"/>
      <c r="E405" s="68"/>
      <c r="F405" s="68"/>
      <c r="G405" s="68"/>
      <c r="H405" s="68"/>
      <c r="I405" s="68"/>
    </row>
    <row r="406" spans="2:9">
      <c r="B406" s="68"/>
      <c r="C406" s="68"/>
      <c r="D406" s="68"/>
      <c r="E406" s="68"/>
      <c r="F406" s="68"/>
      <c r="G406" s="68"/>
      <c r="H406" s="68"/>
      <c r="I406" s="68"/>
    </row>
    <row r="407" spans="2:9">
      <c r="B407" s="68"/>
      <c r="C407" s="68"/>
      <c r="D407" s="68"/>
      <c r="E407" s="68"/>
      <c r="F407" s="68"/>
      <c r="G407" s="68"/>
      <c r="H407" s="68"/>
      <c r="I407" s="68"/>
    </row>
    <row r="408" spans="2:9">
      <c r="B408" s="68"/>
      <c r="C408" s="68"/>
      <c r="D408" s="68"/>
      <c r="E408" s="68"/>
      <c r="F408" s="68"/>
      <c r="G408" s="68"/>
      <c r="H408" s="68"/>
      <c r="I408" s="68"/>
    </row>
    <row r="409" spans="2:9">
      <c r="B409" s="68"/>
      <c r="C409" s="68"/>
      <c r="D409" s="68"/>
      <c r="E409" s="68"/>
      <c r="F409" s="68"/>
      <c r="G409" s="68"/>
      <c r="H409" s="68"/>
      <c r="I409" s="68"/>
    </row>
    <row r="410" spans="2:9">
      <c r="B410" s="68"/>
      <c r="C410" s="68"/>
      <c r="D410" s="68"/>
      <c r="E410" s="68"/>
      <c r="F410" s="68"/>
      <c r="G410" s="68"/>
      <c r="H410" s="68"/>
      <c r="I410" s="68"/>
    </row>
    <row r="411" spans="2:9">
      <c r="B411" s="68"/>
      <c r="C411" s="68"/>
      <c r="D411" s="68"/>
      <c r="E411" s="68"/>
      <c r="F411" s="68"/>
      <c r="G411" s="68"/>
      <c r="H411" s="68"/>
      <c r="I411" s="68"/>
    </row>
    <row r="412" spans="2:9">
      <c r="B412" s="68"/>
      <c r="C412" s="68"/>
      <c r="D412" s="68"/>
      <c r="E412" s="68"/>
      <c r="F412" s="68"/>
      <c r="G412" s="68"/>
      <c r="H412" s="68"/>
      <c r="I412" s="68"/>
    </row>
    <row r="413" spans="2:9">
      <c r="B413" s="68"/>
      <c r="C413" s="68"/>
      <c r="D413" s="68"/>
      <c r="E413" s="68"/>
      <c r="F413" s="68"/>
      <c r="G413" s="68"/>
      <c r="H413" s="68"/>
      <c r="I413" s="68"/>
    </row>
    <row r="414" spans="2:9">
      <c r="B414" s="68"/>
      <c r="C414" s="68"/>
      <c r="D414" s="68"/>
      <c r="E414" s="68"/>
      <c r="F414" s="68"/>
      <c r="G414" s="68"/>
      <c r="H414" s="68"/>
      <c r="I414" s="68"/>
    </row>
    <row r="415" spans="2:9">
      <c r="B415" s="68"/>
      <c r="C415" s="68"/>
      <c r="D415" s="68"/>
      <c r="E415" s="68"/>
      <c r="F415" s="68"/>
      <c r="G415" s="68"/>
      <c r="H415" s="68"/>
      <c r="I415" s="68"/>
    </row>
    <row r="416" spans="2:9">
      <c r="B416" s="68"/>
      <c r="C416" s="68"/>
      <c r="D416" s="68"/>
      <c r="E416" s="68"/>
      <c r="F416" s="68"/>
      <c r="G416" s="68"/>
      <c r="H416" s="68"/>
      <c r="I416" s="68"/>
    </row>
    <row r="417" spans="2:9">
      <c r="B417" s="68"/>
      <c r="C417" s="68"/>
      <c r="D417" s="68"/>
      <c r="E417" s="68"/>
      <c r="F417" s="68"/>
      <c r="G417" s="68"/>
      <c r="H417" s="68"/>
      <c r="I417" s="68"/>
    </row>
    <row r="418" spans="2:9">
      <c r="B418" s="68"/>
      <c r="C418" s="68"/>
      <c r="D418" s="68"/>
      <c r="E418" s="68"/>
      <c r="F418" s="68"/>
      <c r="G418" s="68"/>
      <c r="H418" s="68"/>
      <c r="I418" s="68"/>
    </row>
    <row r="419" spans="2:9">
      <c r="B419" s="68"/>
      <c r="C419" s="68"/>
      <c r="D419" s="68"/>
      <c r="E419" s="68"/>
      <c r="F419" s="68"/>
      <c r="G419" s="68"/>
      <c r="H419" s="68"/>
      <c r="I419" s="68"/>
    </row>
    <row r="420" spans="2:9">
      <c r="B420" s="68"/>
      <c r="C420" s="68"/>
      <c r="D420" s="68"/>
      <c r="E420" s="68"/>
      <c r="F420" s="68"/>
      <c r="G420" s="68"/>
      <c r="H420" s="68"/>
      <c r="I420" s="68"/>
    </row>
    <row r="421" spans="2:9">
      <c r="B421" s="68"/>
      <c r="C421" s="68"/>
      <c r="D421" s="68"/>
      <c r="E421" s="68"/>
      <c r="F421" s="68"/>
      <c r="G421" s="68"/>
      <c r="H421" s="68"/>
      <c r="I421" s="68"/>
    </row>
    <row r="422" spans="2:9">
      <c r="B422" s="68"/>
      <c r="C422" s="68"/>
      <c r="D422" s="68"/>
      <c r="E422" s="68"/>
      <c r="F422" s="68"/>
      <c r="G422" s="68"/>
      <c r="H422" s="68"/>
      <c r="I422" s="68"/>
    </row>
    <row r="423" spans="2:9">
      <c r="B423" s="68"/>
      <c r="C423" s="68"/>
      <c r="D423" s="68"/>
      <c r="E423" s="68"/>
      <c r="F423" s="68"/>
      <c r="G423" s="68"/>
      <c r="H423" s="68"/>
      <c r="I423" s="68"/>
    </row>
    <row r="424" spans="2:9">
      <c r="B424" s="68"/>
      <c r="C424" s="68"/>
      <c r="D424" s="68"/>
      <c r="E424" s="68"/>
      <c r="F424" s="68"/>
      <c r="G424" s="68"/>
      <c r="H424" s="68"/>
      <c r="I424" s="68"/>
    </row>
    <row r="425" spans="2:9">
      <c r="B425" s="68"/>
      <c r="C425" s="68"/>
      <c r="D425" s="68"/>
      <c r="E425" s="68"/>
      <c r="F425" s="68"/>
      <c r="G425" s="68"/>
      <c r="H425" s="68"/>
      <c r="I425" s="68"/>
    </row>
    <row r="426" spans="2:9">
      <c r="B426" s="68"/>
      <c r="C426" s="68"/>
      <c r="D426" s="68"/>
      <c r="E426" s="68"/>
      <c r="F426" s="68"/>
      <c r="G426" s="68"/>
      <c r="H426" s="68"/>
      <c r="I426" s="68"/>
    </row>
    <row r="427" spans="2:9">
      <c r="B427" s="68"/>
      <c r="C427" s="68"/>
      <c r="D427" s="68"/>
      <c r="E427" s="68"/>
      <c r="F427" s="68"/>
      <c r="G427" s="68"/>
      <c r="H427" s="68"/>
      <c r="I427" s="68"/>
    </row>
    <row r="428" spans="2:9">
      <c r="B428" s="68"/>
      <c r="C428" s="68"/>
      <c r="D428" s="68"/>
      <c r="E428" s="68"/>
      <c r="F428" s="68"/>
      <c r="G428" s="68"/>
      <c r="H428" s="68"/>
      <c r="I428" s="68"/>
    </row>
    <row r="429" spans="2:9">
      <c r="B429" s="68"/>
      <c r="C429" s="68"/>
      <c r="D429" s="68"/>
      <c r="E429" s="68"/>
      <c r="F429" s="68"/>
      <c r="G429" s="68"/>
      <c r="H429" s="68"/>
      <c r="I429" s="68"/>
    </row>
    <row r="430" spans="2:9">
      <c r="B430" s="68"/>
      <c r="C430" s="68"/>
      <c r="D430" s="68"/>
      <c r="E430" s="68"/>
      <c r="F430" s="68"/>
      <c r="G430" s="68"/>
      <c r="H430" s="68"/>
      <c r="I430" s="68"/>
    </row>
    <row r="431" spans="2:9">
      <c r="B431" s="68"/>
      <c r="C431" s="68"/>
      <c r="D431" s="68"/>
      <c r="E431" s="68"/>
      <c r="F431" s="68"/>
      <c r="G431" s="68"/>
      <c r="H431" s="68"/>
      <c r="I431" s="68"/>
    </row>
    <row r="432" spans="2:9">
      <c r="B432" s="68"/>
      <c r="C432" s="68"/>
      <c r="D432" s="68"/>
      <c r="E432" s="68"/>
      <c r="F432" s="68"/>
      <c r="G432" s="68"/>
      <c r="H432" s="68"/>
      <c r="I432" s="68"/>
    </row>
    <row r="433" spans="2:9">
      <c r="B433" s="68"/>
      <c r="C433" s="68"/>
      <c r="D433" s="68"/>
      <c r="E433" s="68"/>
      <c r="F433" s="68"/>
      <c r="G433" s="68"/>
      <c r="H433" s="68"/>
      <c r="I433" s="68"/>
    </row>
    <row r="434" spans="2:9">
      <c r="B434" s="68"/>
      <c r="C434" s="68"/>
      <c r="D434" s="68"/>
      <c r="E434" s="68"/>
      <c r="F434" s="68"/>
      <c r="G434" s="68"/>
      <c r="H434" s="68"/>
      <c r="I434" s="68"/>
    </row>
    <row r="435" spans="2:9">
      <c r="B435" s="68"/>
      <c r="C435" s="68"/>
      <c r="D435" s="68"/>
      <c r="E435" s="68"/>
      <c r="F435" s="68"/>
      <c r="G435" s="68"/>
      <c r="H435" s="68"/>
      <c r="I435" s="68"/>
    </row>
    <row r="436" spans="2:9">
      <c r="B436" s="68"/>
      <c r="C436" s="68"/>
      <c r="D436" s="68"/>
      <c r="E436" s="68"/>
      <c r="F436" s="68"/>
      <c r="G436" s="68"/>
      <c r="H436" s="68"/>
      <c r="I436" s="68"/>
    </row>
    <row r="437" spans="2:9">
      <c r="B437" s="68"/>
      <c r="C437" s="68"/>
      <c r="D437" s="68"/>
      <c r="E437" s="68"/>
      <c r="F437" s="68"/>
      <c r="G437" s="68"/>
      <c r="H437" s="68"/>
      <c r="I437" s="68"/>
    </row>
    <row r="438" spans="2:9">
      <c r="B438" s="68"/>
      <c r="C438" s="68"/>
      <c r="D438" s="68"/>
      <c r="E438" s="68"/>
      <c r="F438" s="68"/>
      <c r="G438" s="68"/>
      <c r="H438" s="68"/>
      <c r="I438" s="68"/>
    </row>
    <row r="439" spans="2:9">
      <c r="B439" s="68"/>
      <c r="C439" s="68"/>
      <c r="D439" s="68"/>
      <c r="E439" s="68"/>
      <c r="F439" s="68"/>
      <c r="G439" s="68"/>
      <c r="H439" s="68"/>
      <c r="I439" s="68"/>
    </row>
    <row r="440" spans="2:9">
      <c r="B440" s="68"/>
      <c r="C440" s="68"/>
      <c r="D440" s="68"/>
      <c r="E440" s="68"/>
      <c r="F440" s="68"/>
      <c r="G440" s="68"/>
      <c r="H440" s="68"/>
      <c r="I440" s="68"/>
    </row>
    <row r="441" spans="2:9">
      <c r="B441" s="68"/>
      <c r="C441" s="68"/>
      <c r="D441" s="68"/>
      <c r="E441" s="68"/>
      <c r="F441" s="68"/>
      <c r="G441" s="68"/>
      <c r="H441" s="68"/>
      <c r="I441" s="68"/>
    </row>
    <row r="442" spans="2:9">
      <c r="B442" s="68"/>
      <c r="C442" s="68"/>
      <c r="D442" s="68"/>
      <c r="E442" s="68"/>
      <c r="F442" s="68"/>
      <c r="G442" s="68"/>
      <c r="H442" s="68"/>
      <c r="I442" s="68"/>
    </row>
    <row r="443" spans="2:9">
      <c r="B443" s="68"/>
      <c r="C443" s="68"/>
      <c r="D443" s="68"/>
      <c r="E443" s="68"/>
      <c r="F443" s="68"/>
      <c r="G443" s="68"/>
      <c r="H443" s="68"/>
      <c r="I443" s="68"/>
    </row>
    <row r="444" spans="2:9">
      <c r="B444" s="68"/>
      <c r="C444" s="68"/>
      <c r="D444" s="68"/>
      <c r="E444" s="68"/>
      <c r="F444" s="68"/>
      <c r="G444" s="68"/>
      <c r="H444" s="68"/>
      <c r="I444" s="68"/>
    </row>
    <row r="445" spans="2:9">
      <c r="B445" s="68"/>
      <c r="C445" s="68"/>
      <c r="D445" s="68"/>
      <c r="E445" s="68"/>
      <c r="F445" s="68"/>
      <c r="G445" s="68"/>
      <c r="H445" s="68"/>
      <c r="I445" s="68"/>
    </row>
    <row r="446" spans="2:9">
      <c r="B446" s="68"/>
      <c r="C446" s="68"/>
      <c r="D446" s="68"/>
      <c r="E446" s="68"/>
      <c r="F446" s="68"/>
      <c r="G446" s="68"/>
      <c r="H446" s="68"/>
      <c r="I446" s="68"/>
    </row>
    <row r="447" spans="2:9">
      <c r="B447" s="68"/>
      <c r="C447" s="68"/>
      <c r="D447" s="68"/>
      <c r="E447" s="68"/>
      <c r="F447" s="68"/>
      <c r="G447" s="68"/>
      <c r="H447" s="68"/>
      <c r="I447" s="68"/>
    </row>
    <row r="448" spans="2:9">
      <c r="B448" s="68"/>
      <c r="C448" s="68"/>
      <c r="D448" s="68"/>
      <c r="E448" s="68"/>
      <c r="F448" s="68"/>
      <c r="G448" s="68"/>
      <c r="H448" s="68"/>
      <c r="I448" s="68"/>
    </row>
    <row r="449" spans="2:9">
      <c r="B449" s="68"/>
      <c r="C449" s="68"/>
      <c r="D449" s="68"/>
      <c r="E449" s="68"/>
      <c r="F449" s="68"/>
      <c r="G449" s="68"/>
      <c r="H449" s="68"/>
      <c r="I449" s="68"/>
    </row>
    <row r="450" spans="2:9">
      <c r="B450" s="68"/>
      <c r="C450" s="68"/>
      <c r="D450" s="68"/>
      <c r="E450" s="68"/>
      <c r="F450" s="68"/>
      <c r="G450" s="68"/>
      <c r="H450" s="68"/>
      <c r="I450" s="68"/>
    </row>
    <row r="451" spans="2:9">
      <c r="B451" s="68"/>
      <c r="C451" s="68"/>
      <c r="D451" s="68"/>
      <c r="E451" s="68"/>
      <c r="F451" s="68"/>
      <c r="G451" s="68"/>
      <c r="H451" s="68"/>
      <c r="I451" s="68"/>
    </row>
    <row r="452" spans="2:9">
      <c r="B452" s="68"/>
      <c r="C452" s="68"/>
      <c r="D452" s="68"/>
      <c r="E452" s="68"/>
      <c r="F452" s="68"/>
      <c r="G452" s="68"/>
      <c r="H452" s="68"/>
      <c r="I452" s="68"/>
    </row>
    <row r="453" spans="2:9">
      <c r="B453" s="68"/>
      <c r="C453" s="68"/>
      <c r="D453" s="68"/>
      <c r="E453" s="68"/>
      <c r="F453" s="68"/>
      <c r="G453" s="68"/>
      <c r="H453" s="68"/>
      <c r="I453" s="68"/>
    </row>
    <row r="454" spans="2:9">
      <c r="B454" s="68"/>
      <c r="C454" s="68"/>
      <c r="D454" s="68"/>
      <c r="E454" s="68"/>
      <c r="F454" s="68"/>
      <c r="G454" s="68"/>
      <c r="H454" s="68"/>
      <c r="I454" s="68"/>
    </row>
    <row r="455" spans="2:9">
      <c r="B455" s="68"/>
      <c r="C455" s="68"/>
      <c r="D455" s="68"/>
      <c r="E455" s="68"/>
      <c r="F455" s="68"/>
      <c r="G455" s="68"/>
      <c r="H455" s="68"/>
      <c r="I455" s="68"/>
    </row>
    <row r="456" spans="2:9">
      <c r="B456" s="68"/>
      <c r="C456" s="68"/>
      <c r="D456" s="68"/>
      <c r="E456" s="68"/>
      <c r="F456" s="68"/>
      <c r="G456" s="68"/>
      <c r="H456" s="68"/>
      <c r="I456" s="68"/>
    </row>
    <row r="457" spans="2:9">
      <c r="B457" s="68"/>
      <c r="C457" s="68"/>
      <c r="D457" s="68"/>
      <c r="E457" s="68"/>
      <c r="F457" s="68"/>
      <c r="G457" s="68"/>
      <c r="H457" s="68"/>
      <c r="I457" s="68"/>
    </row>
    <row r="458" spans="2:9">
      <c r="B458" s="68"/>
      <c r="C458" s="68"/>
      <c r="D458" s="68"/>
      <c r="E458" s="68"/>
      <c r="F458" s="68"/>
      <c r="G458" s="68"/>
      <c r="H458" s="68"/>
      <c r="I458" s="68"/>
    </row>
    <row r="459" spans="2:9">
      <c r="B459" s="68"/>
      <c r="C459" s="68"/>
      <c r="D459" s="68"/>
      <c r="E459" s="68"/>
      <c r="F459" s="68"/>
      <c r="G459" s="68"/>
      <c r="H459" s="68"/>
      <c r="I459" s="68"/>
    </row>
    <row r="460" spans="2:9">
      <c r="B460" s="68"/>
      <c r="C460" s="68"/>
      <c r="D460" s="68"/>
      <c r="E460" s="68"/>
      <c r="F460" s="68"/>
      <c r="G460" s="68"/>
      <c r="H460" s="68"/>
      <c r="I460" s="68"/>
    </row>
    <row r="461" spans="2:9">
      <c r="B461" s="68"/>
      <c r="C461" s="68"/>
      <c r="D461" s="68"/>
      <c r="E461" s="68"/>
      <c r="F461" s="68"/>
      <c r="G461" s="68"/>
      <c r="H461" s="68"/>
      <c r="I461" s="68"/>
    </row>
    <row r="462" spans="2:9">
      <c r="B462" s="68"/>
      <c r="C462" s="68"/>
      <c r="D462" s="68"/>
      <c r="E462" s="68"/>
      <c r="F462" s="68"/>
      <c r="G462" s="68"/>
      <c r="H462" s="68"/>
      <c r="I462" s="68"/>
    </row>
    <row r="463" spans="2:9">
      <c r="B463" s="68"/>
      <c r="C463" s="68"/>
      <c r="D463" s="68"/>
      <c r="E463" s="68"/>
      <c r="F463" s="68"/>
      <c r="G463" s="68"/>
      <c r="H463" s="68"/>
      <c r="I463" s="68"/>
    </row>
    <row r="464" spans="2:9">
      <c r="B464" s="68"/>
      <c r="C464" s="68"/>
      <c r="D464" s="68"/>
      <c r="E464" s="68"/>
      <c r="F464" s="68"/>
      <c r="G464" s="68"/>
      <c r="H464" s="68"/>
      <c r="I464" s="68"/>
    </row>
    <row r="465" spans="2:9">
      <c r="B465" s="68"/>
      <c r="C465" s="68"/>
      <c r="D465" s="68"/>
      <c r="E465" s="68"/>
      <c r="F465" s="68"/>
      <c r="G465" s="68"/>
      <c r="H465" s="68"/>
      <c r="I465" s="68"/>
    </row>
    <row r="466" spans="2:9">
      <c r="B466" s="68"/>
      <c r="C466" s="68"/>
      <c r="D466" s="68"/>
      <c r="E466" s="68"/>
      <c r="F466" s="68"/>
      <c r="G466" s="68"/>
      <c r="H466" s="68"/>
      <c r="I466" s="68"/>
    </row>
    <row r="467" spans="2:9">
      <c r="B467" s="68"/>
      <c r="C467" s="68"/>
      <c r="D467" s="68"/>
      <c r="E467" s="68"/>
      <c r="F467" s="68"/>
      <c r="G467" s="68"/>
      <c r="H467" s="68"/>
      <c r="I467" s="68"/>
    </row>
    <row r="468" spans="2:9">
      <c r="B468" s="68"/>
      <c r="C468" s="68"/>
      <c r="D468" s="68"/>
      <c r="E468" s="68"/>
      <c r="F468" s="68"/>
      <c r="G468" s="68"/>
      <c r="H468" s="68"/>
      <c r="I468" s="68"/>
    </row>
    <row r="469" spans="2:9">
      <c r="B469" s="68"/>
      <c r="C469" s="68"/>
      <c r="D469" s="68"/>
      <c r="E469" s="68"/>
      <c r="F469" s="68"/>
      <c r="G469" s="68"/>
      <c r="H469" s="68"/>
      <c r="I469" s="68"/>
    </row>
    <row r="470" spans="2:9">
      <c r="B470" s="68"/>
      <c r="C470" s="68"/>
      <c r="D470" s="68"/>
      <c r="E470" s="68"/>
      <c r="F470" s="68"/>
      <c r="G470" s="68"/>
      <c r="H470" s="68"/>
      <c r="I470" s="68"/>
    </row>
    <row r="471" spans="2:9">
      <c r="B471" s="68"/>
      <c r="C471" s="68"/>
      <c r="D471" s="68"/>
      <c r="E471" s="68"/>
      <c r="F471" s="68"/>
      <c r="G471" s="68"/>
      <c r="H471" s="68"/>
      <c r="I471" s="68"/>
    </row>
    <row r="472" spans="2:9">
      <c r="B472" s="68"/>
      <c r="C472" s="68"/>
      <c r="D472" s="68"/>
      <c r="E472" s="68"/>
      <c r="F472" s="68"/>
      <c r="G472" s="68"/>
      <c r="H472" s="68"/>
      <c r="I472" s="68"/>
    </row>
    <row r="473" spans="2:9">
      <c r="B473" s="68"/>
      <c r="C473" s="68"/>
      <c r="D473" s="68"/>
      <c r="E473" s="68"/>
      <c r="F473" s="68"/>
      <c r="G473" s="68"/>
      <c r="H473" s="68"/>
      <c r="I473" s="68"/>
    </row>
    <row r="474" spans="2:9">
      <c r="B474" s="68"/>
      <c r="C474" s="68"/>
      <c r="D474" s="68"/>
      <c r="E474" s="68"/>
      <c r="F474" s="68"/>
      <c r="G474" s="68"/>
      <c r="H474" s="68"/>
      <c r="I474" s="68"/>
    </row>
    <row r="475" spans="2:9">
      <c r="B475" s="68"/>
      <c r="C475" s="68"/>
      <c r="D475" s="68"/>
      <c r="E475" s="68"/>
      <c r="F475" s="68"/>
      <c r="G475" s="68"/>
      <c r="H475" s="68"/>
      <c r="I475" s="68"/>
    </row>
    <row r="476" spans="2:9">
      <c r="B476" s="68"/>
      <c r="C476" s="68"/>
      <c r="D476" s="68"/>
      <c r="E476" s="68"/>
      <c r="F476" s="68"/>
      <c r="G476" s="68"/>
      <c r="H476" s="68"/>
      <c r="I476" s="68"/>
    </row>
    <row r="477" spans="2:9">
      <c r="B477" s="68"/>
      <c r="C477" s="68"/>
      <c r="D477" s="68"/>
      <c r="E477" s="68"/>
      <c r="F477" s="68"/>
      <c r="G477" s="68"/>
      <c r="H477" s="68"/>
      <c r="I477" s="68"/>
    </row>
    <row r="478" spans="2:9">
      <c r="B478" s="68"/>
      <c r="C478" s="68"/>
      <c r="D478" s="68"/>
      <c r="E478" s="68"/>
      <c r="F478" s="68"/>
      <c r="G478" s="68"/>
      <c r="H478" s="68"/>
      <c r="I478" s="68"/>
    </row>
    <row r="479" spans="2:9">
      <c r="B479" s="68"/>
      <c r="C479" s="68"/>
      <c r="D479" s="68"/>
      <c r="E479" s="68"/>
      <c r="F479" s="68"/>
      <c r="G479" s="68"/>
      <c r="H479" s="68"/>
      <c r="I479" s="68"/>
    </row>
    <row r="480" spans="2:9">
      <c r="B480" s="68"/>
      <c r="C480" s="68"/>
      <c r="D480" s="68"/>
      <c r="E480" s="68"/>
      <c r="F480" s="68"/>
      <c r="G480" s="68"/>
      <c r="H480" s="68"/>
      <c r="I480" s="68"/>
    </row>
    <row r="481" spans="2:9">
      <c r="B481" s="68"/>
      <c r="C481" s="68"/>
      <c r="D481" s="68"/>
      <c r="E481" s="68"/>
      <c r="F481" s="68"/>
      <c r="G481" s="68"/>
      <c r="H481" s="68"/>
      <c r="I481" s="68"/>
    </row>
    <row r="482" spans="2:9">
      <c r="B482" s="68"/>
      <c r="C482" s="68"/>
      <c r="D482" s="68"/>
      <c r="E482" s="68"/>
      <c r="F482" s="68"/>
      <c r="G482" s="68"/>
      <c r="H482" s="68"/>
      <c r="I482" s="68"/>
    </row>
    <row r="483" spans="2:9">
      <c r="B483" s="68"/>
      <c r="C483" s="68"/>
      <c r="D483" s="68"/>
      <c r="E483" s="68"/>
      <c r="F483" s="68"/>
      <c r="G483" s="68"/>
      <c r="H483" s="68"/>
      <c r="I483" s="68"/>
    </row>
    <row r="484" spans="2:9">
      <c r="B484" s="68"/>
      <c r="C484" s="68"/>
      <c r="D484" s="68"/>
      <c r="E484" s="68"/>
      <c r="F484" s="68"/>
      <c r="G484" s="68"/>
      <c r="H484" s="68"/>
      <c r="I484" s="68"/>
    </row>
    <row r="485" spans="2:9">
      <c r="B485" s="68"/>
      <c r="C485" s="68"/>
      <c r="D485" s="68"/>
      <c r="E485" s="68"/>
      <c r="F485" s="68"/>
      <c r="G485" s="68"/>
      <c r="H485" s="68"/>
      <c r="I485" s="68"/>
    </row>
    <row r="486" spans="2:9">
      <c r="B486" s="68"/>
      <c r="C486" s="68"/>
      <c r="D486" s="68"/>
      <c r="E486" s="68"/>
      <c r="F486" s="68"/>
      <c r="G486" s="68"/>
      <c r="H486" s="68"/>
      <c r="I486" s="68"/>
    </row>
    <row r="487" spans="2:9">
      <c r="B487" s="68"/>
      <c r="C487" s="68"/>
      <c r="D487" s="68"/>
      <c r="E487" s="68"/>
      <c r="F487" s="68"/>
      <c r="G487" s="68"/>
      <c r="H487" s="68"/>
      <c r="I487" s="68"/>
    </row>
    <row r="488" spans="2:9">
      <c r="B488" s="68"/>
      <c r="C488" s="68"/>
      <c r="D488" s="68"/>
      <c r="E488" s="68"/>
      <c r="F488" s="68"/>
      <c r="G488" s="68"/>
      <c r="H488" s="68"/>
      <c r="I488" s="68"/>
    </row>
    <row r="489" spans="2:9">
      <c r="B489" s="68"/>
      <c r="C489" s="68"/>
      <c r="D489" s="68"/>
      <c r="E489" s="68"/>
      <c r="F489" s="68"/>
      <c r="G489" s="68"/>
      <c r="H489" s="68"/>
      <c r="I489" s="68"/>
    </row>
    <row r="490" spans="2:9">
      <c r="B490" s="68"/>
      <c r="C490" s="68"/>
      <c r="D490" s="68"/>
      <c r="E490" s="68"/>
      <c r="F490" s="68"/>
      <c r="G490" s="68"/>
      <c r="H490" s="68"/>
      <c r="I490" s="68"/>
    </row>
    <row r="491" spans="2:9">
      <c r="B491" s="68"/>
      <c r="C491" s="68"/>
      <c r="D491" s="68"/>
      <c r="E491" s="68"/>
      <c r="F491" s="68"/>
      <c r="G491" s="68"/>
      <c r="H491" s="68"/>
      <c r="I491" s="68"/>
    </row>
    <row r="492" spans="2:9">
      <c r="B492" s="68"/>
      <c r="C492" s="68"/>
      <c r="D492" s="68"/>
      <c r="E492" s="68"/>
      <c r="F492" s="68"/>
      <c r="G492" s="68"/>
      <c r="H492" s="68"/>
      <c r="I492" s="68"/>
    </row>
    <row r="493" spans="2:9">
      <c r="B493" s="68"/>
      <c r="C493" s="68"/>
      <c r="D493" s="68"/>
      <c r="E493" s="68"/>
      <c r="F493" s="68"/>
      <c r="G493" s="68"/>
      <c r="H493" s="68"/>
      <c r="I493" s="68"/>
    </row>
    <row r="494" spans="2:9">
      <c r="B494" s="68"/>
      <c r="C494" s="68"/>
      <c r="D494" s="68"/>
      <c r="E494" s="68"/>
      <c r="F494" s="68"/>
      <c r="G494" s="68"/>
      <c r="H494" s="68"/>
      <c r="I494" s="68"/>
    </row>
    <row r="495" spans="2:9">
      <c r="B495" s="68"/>
      <c r="C495" s="68"/>
      <c r="D495" s="68"/>
      <c r="E495" s="68"/>
      <c r="F495" s="68"/>
      <c r="G495" s="68"/>
      <c r="H495" s="68"/>
      <c r="I495" s="68"/>
    </row>
    <row r="496" spans="2:9">
      <c r="B496" s="68"/>
      <c r="C496" s="68"/>
      <c r="D496" s="68"/>
      <c r="E496" s="68"/>
      <c r="F496" s="68"/>
      <c r="G496" s="68"/>
      <c r="H496" s="68"/>
      <c r="I496" s="68"/>
    </row>
    <row r="497" spans="2:9">
      <c r="B497" s="68"/>
      <c r="C497" s="68"/>
      <c r="D497" s="68"/>
      <c r="E497" s="68"/>
      <c r="F497" s="68"/>
      <c r="G497" s="68"/>
      <c r="H497" s="68"/>
      <c r="I497" s="68"/>
    </row>
    <row r="498" spans="2:9">
      <c r="B498" s="68"/>
      <c r="C498" s="68"/>
      <c r="D498" s="68"/>
      <c r="E498" s="68"/>
      <c r="F498" s="68"/>
      <c r="G498" s="68"/>
      <c r="H498" s="68"/>
      <c r="I498" s="68"/>
    </row>
    <row r="499" spans="2:9">
      <c r="B499" s="68"/>
      <c r="C499" s="68"/>
      <c r="D499" s="68"/>
      <c r="E499" s="68"/>
      <c r="F499" s="68"/>
      <c r="G499" s="68"/>
      <c r="H499" s="68"/>
      <c r="I499" s="68"/>
    </row>
    <row r="500" spans="2:9">
      <c r="B500" s="68"/>
      <c r="C500" s="68"/>
      <c r="D500" s="68"/>
      <c r="E500" s="68"/>
      <c r="F500" s="68"/>
      <c r="G500" s="68"/>
      <c r="H500" s="68"/>
      <c r="I500" s="68"/>
    </row>
    <row r="501" spans="2:9">
      <c r="B501" s="68"/>
      <c r="C501" s="68"/>
      <c r="D501" s="68"/>
      <c r="E501" s="68"/>
      <c r="F501" s="68"/>
      <c r="G501" s="68"/>
      <c r="H501" s="68"/>
      <c r="I501" s="68"/>
    </row>
    <row r="502" spans="2:9">
      <c r="B502" s="68"/>
      <c r="C502" s="68"/>
      <c r="D502" s="68"/>
      <c r="E502" s="68"/>
      <c r="F502" s="68"/>
      <c r="G502" s="68"/>
      <c r="H502" s="68"/>
      <c r="I502" s="68"/>
    </row>
    <row r="503" spans="2:9">
      <c r="B503" s="68"/>
      <c r="C503" s="68"/>
      <c r="D503" s="68"/>
      <c r="E503" s="68"/>
      <c r="F503" s="68"/>
      <c r="G503" s="68"/>
      <c r="H503" s="68"/>
      <c r="I503" s="68"/>
    </row>
    <row r="504" spans="2:9">
      <c r="B504" s="68"/>
      <c r="C504" s="68"/>
      <c r="D504" s="68"/>
      <c r="E504" s="68"/>
      <c r="F504" s="68"/>
      <c r="G504" s="68"/>
      <c r="H504" s="68"/>
      <c r="I504" s="68"/>
    </row>
    <row r="505" spans="2:9">
      <c r="B505" s="68"/>
      <c r="C505" s="68"/>
      <c r="D505" s="68"/>
      <c r="E505" s="68"/>
      <c r="F505" s="68"/>
      <c r="G505" s="68"/>
      <c r="H505" s="68"/>
      <c r="I505" s="68"/>
    </row>
    <row r="506" spans="2:9">
      <c r="B506" s="68"/>
      <c r="C506" s="68"/>
      <c r="D506" s="68"/>
      <c r="E506" s="68"/>
      <c r="F506" s="68"/>
      <c r="G506" s="68"/>
      <c r="H506" s="68"/>
      <c r="I506" s="68"/>
    </row>
    <row r="507" spans="2:9">
      <c r="B507" s="68"/>
      <c r="C507" s="68"/>
      <c r="D507" s="68"/>
      <c r="E507" s="68"/>
      <c r="F507" s="68"/>
      <c r="G507" s="68"/>
      <c r="H507" s="68"/>
      <c r="I507" s="68"/>
    </row>
    <row r="508" spans="2:9">
      <c r="B508" s="68"/>
      <c r="C508" s="68"/>
      <c r="D508" s="68"/>
      <c r="E508" s="68"/>
      <c r="F508" s="68"/>
      <c r="G508" s="68"/>
      <c r="H508" s="68"/>
      <c r="I508" s="68"/>
    </row>
    <row r="509" spans="2:9">
      <c r="B509" s="68"/>
      <c r="C509" s="68"/>
      <c r="D509" s="68"/>
      <c r="E509" s="68"/>
      <c r="F509" s="68"/>
      <c r="G509" s="68"/>
      <c r="H509" s="68"/>
      <c r="I509" s="68"/>
    </row>
    <row r="510" spans="2:9">
      <c r="B510" s="68"/>
      <c r="C510" s="68"/>
      <c r="D510" s="68"/>
      <c r="E510" s="68"/>
      <c r="F510" s="68"/>
      <c r="G510" s="68"/>
      <c r="H510" s="68"/>
      <c r="I510" s="68"/>
    </row>
    <row r="511" spans="2:9">
      <c r="B511" s="68"/>
      <c r="C511" s="68"/>
      <c r="D511" s="68"/>
      <c r="E511" s="68"/>
      <c r="F511" s="68"/>
      <c r="G511" s="68"/>
      <c r="H511" s="68"/>
      <c r="I511" s="68"/>
    </row>
    <row r="512" spans="2:9">
      <c r="B512" s="68"/>
      <c r="C512" s="68"/>
      <c r="D512" s="68"/>
      <c r="E512" s="68"/>
      <c r="F512" s="68"/>
      <c r="G512" s="68"/>
      <c r="H512" s="68"/>
      <c r="I512" s="68"/>
    </row>
    <row r="513" spans="2:9">
      <c r="B513" s="68"/>
      <c r="C513" s="68"/>
      <c r="D513" s="68"/>
      <c r="E513" s="68"/>
      <c r="F513" s="68"/>
      <c r="G513" s="68"/>
      <c r="H513" s="68"/>
      <c r="I513" s="68"/>
    </row>
    <row r="514" spans="2:9">
      <c r="B514" s="68"/>
      <c r="C514" s="68"/>
      <c r="D514" s="68"/>
      <c r="E514" s="68"/>
      <c r="F514" s="68"/>
      <c r="G514" s="68"/>
      <c r="H514" s="68"/>
      <c r="I514" s="68"/>
    </row>
    <row r="515" spans="2:9">
      <c r="B515" s="68"/>
      <c r="C515" s="68"/>
      <c r="D515" s="68"/>
      <c r="E515" s="68"/>
      <c r="F515" s="68"/>
      <c r="G515" s="68"/>
      <c r="H515" s="68"/>
      <c r="I515" s="68"/>
    </row>
    <row r="516" spans="2:9">
      <c r="B516" s="68"/>
      <c r="C516" s="68"/>
      <c r="D516" s="68"/>
      <c r="E516" s="68"/>
      <c r="F516" s="68"/>
      <c r="G516" s="68"/>
      <c r="H516" s="68"/>
      <c r="I516" s="68"/>
    </row>
    <row r="517" spans="2:9">
      <c r="B517" s="68"/>
      <c r="C517" s="68"/>
      <c r="D517" s="68"/>
      <c r="E517" s="68"/>
      <c r="F517" s="68"/>
      <c r="G517" s="68"/>
      <c r="H517" s="68"/>
      <c r="I517" s="68"/>
    </row>
    <row r="518" spans="2:9">
      <c r="B518" s="68"/>
      <c r="C518" s="68"/>
      <c r="D518" s="68"/>
      <c r="E518" s="68"/>
      <c r="F518" s="68"/>
      <c r="G518" s="68"/>
      <c r="H518" s="68"/>
      <c r="I518" s="68"/>
    </row>
    <row r="519" spans="2:9">
      <c r="B519" s="68"/>
      <c r="C519" s="68"/>
      <c r="D519" s="68"/>
      <c r="E519" s="68"/>
      <c r="F519" s="68"/>
      <c r="G519" s="68"/>
      <c r="H519" s="68"/>
      <c r="I519" s="68"/>
    </row>
    <row r="520" spans="2:9">
      <c r="B520" s="68"/>
      <c r="C520" s="68"/>
      <c r="D520" s="68"/>
      <c r="E520" s="68"/>
      <c r="F520" s="68"/>
      <c r="G520" s="68"/>
      <c r="H520" s="68"/>
      <c r="I520" s="68"/>
    </row>
    <row r="521" spans="2:9">
      <c r="B521" s="68"/>
      <c r="C521" s="68"/>
      <c r="D521" s="68"/>
      <c r="E521" s="68"/>
      <c r="F521" s="68"/>
      <c r="G521" s="68"/>
      <c r="H521" s="68"/>
      <c r="I521" s="68"/>
    </row>
    <row r="522" spans="2:9">
      <c r="B522" s="68"/>
      <c r="C522" s="68"/>
      <c r="D522" s="68"/>
      <c r="E522" s="68"/>
      <c r="F522" s="68"/>
      <c r="G522" s="68"/>
      <c r="H522" s="68"/>
      <c r="I522" s="68"/>
    </row>
    <row r="523" spans="2:9">
      <c r="B523" s="68"/>
      <c r="C523" s="68"/>
      <c r="D523" s="68"/>
      <c r="E523" s="68"/>
      <c r="F523" s="68"/>
      <c r="G523" s="68"/>
      <c r="H523" s="68"/>
      <c r="I523" s="68"/>
    </row>
    <row r="524" spans="2:9">
      <c r="B524" s="68"/>
      <c r="C524" s="68"/>
      <c r="D524" s="68"/>
      <c r="E524" s="68"/>
      <c r="F524" s="68"/>
      <c r="G524" s="68"/>
      <c r="H524" s="68"/>
      <c r="I524" s="68"/>
    </row>
    <row r="525" spans="2:9">
      <c r="B525" s="68"/>
      <c r="C525" s="68"/>
      <c r="D525" s="68"/>
      <c r="E525" s="68"/>
      <c r="F525" s="68"/>
      <c r="G525" s="68"/>
      <c r="H525" s="68"/>
      <c r="I525" s="68"/>
    </row>
    <row r="526" spans="2:9">
      <c r="B526" s="68"/>
      <c r="C526" s="68"/>
      <c r="D526" s="68"/>
      <c r="E526" s="68"/>
      <c r="F526" s="68"/>
      <c r="G526" s="68"/>
      <c r="H526" s="68"/>
      <c r="I526" s="68"/>
    </row>
    <row r="527" spans="2:9">
      <c r="B527" s="68"/>
      <c r="C527" s="68"/>
      <c r="D527" s="68"/>
      <c r="E527" s="68"/>
      <c r="F527" s="68"/>
      <c r="G527" s="68"/>
      <c r="H527" s="68"/>
      <c r="I527" s="68"/>
    </row>
    <row r="528" spans="2:9">
      <c r="B528" s="68"/>
      <c r="C528" s="68"/>
      <c r="D528" s="68"/>
      <c r="E528" s="68"/>
      <c r="F528" s="68"/>
      <c r="G528" s="68"/>
      <c r="H528" s="68"/>
      <c r="I528" s="68"/>
    </row>
    <row r="529" spans="2:9">
      <c r="B529" s="68"/>
      <c r="C529" s="68"/>
      <c r="D529" s="68"/>
      <c r="E529" s="68"/>
      <c r="F529" s="68"/>
      <c r="G529" s="68"/>
      <c r="H529" s="68"/>
      <c r="I529" s="68"/>
    </row>
    <row r="530" spans="2:9">
      <c r="B530" s="68"/>
      <c r="C530" s="68"/>
      <c r="D530" s="68"/>
      <c r="E530" s="68"/>
      <c r="F530" s="68"/>
      <c r="G530" s="68"/>
      <c r="H530" s="68"/>
      <c r="I530" s="68"/>
    </row>
    <row r="531" spans="2:9">
      <c r="B531" s="68"/>
      <c r="C531" s="68"/>
      <c r="D531" s="68"/>
      <c r="E531" s="68"/>
      <c r="F531" s="68"/>
      <c r="G531" s="68"/>
      <c r="H531" s="68"/>
      <c r="I531" s="68"/>
    </row>
    <row r="532" spans="2:9">
      <c r="B532" s="68"/>
      <c r="C532" s="68"/>
      <c r="D532" s="68"/>
      <c r="E532" s="68"/>
      <c r="F532" s="68"/>
      <c r="G532" s="68"/>
      <c r="H532" s="68"/>
      <c r="I532" s="68"/>
    </row>
    <row r="533" spans="2:9">
      <c r="B533" s="68"/>
      <c r="C533" s="68"/>
      <c r="D533" s="68"/>
      <c r="E533" s="68"/>
      <c r="F533" s="68"/>
      <c r="G533" s="68"/>
      <c r="H533" s="68"/>
      <c r="I533" s="68"/>
    </row>
    <row r="534" spans="2:9">
      <c r="B534" s="68"/>
      <c r="C534" s="68"/>
      <c r="D534" s="68"/>
      <c r="E534" s="68"/>
      <c r="F534" s="68"/>
      <c r="G534" s="68"/>
      <c r="H534" s="68"/>
      <c r="I534" s="68"/>
    </row>
    <row r="535" spans="2:9">
      <c r="B535" s="68"/>
      <c r="C535" s="68"/>
      <c r="D535" s="68"/>
      <c r="E535" s="68"/>
      <c r="F535" s="68"/>
      <c r="G535" s="68"/>
      <c r="H535" s="68"/>
      <c r="I535" s="68"/>
    </row>
    <row r="536" spans="2:9">
      <c r="B536" s="68"/>
      <c r="C536" s="68"/>
      <c r="D536" s="68"/>
      <c r="E536" s="68"/>
      <c r="F536" s="68"/>
      <c r="G536" s="68"/>
      <c r="H536" s="68"/>
      <c r="I536" s="68"/>
    </row>
    <row r="537" spans="2:9">
      <c r="B537" s="68"/>
      <c r="C537" s="68"/>
      <c r="D537" s="68"/>
      <c r="E537" s="68"/>
      <c r="F537" s="68"/>
      <c r="G537" s="68"/>
      <c r="H537" s="68"/>
      <c r="I537" s="68"/>
    </row>
    <row r="538" spans="2:9">
      <c r="B538" s="68"/>
      <c r="C538" s="68"/>
      <c r="D538" s="68"/>
      <c r="E538" s="68"/>
      <c r="F538" s="68"/>
      <c r="G538" s="68"/>
      <c r="H538" s="68"/>
      <c r="I538" s="68"/>
    </row>
    <row r="539" spans="2:9">
      <c r="B539" s="68"/>
      <c r="C539" s="68"/>
      <c r="D539" s="68"/>
      <c r="E539" s="68"/>
      <c r="F539" s="68"/>
      <c r="G539" s="68"/>
      <c r="H539" s="68"/>
      <c r="I539" s="68"/>
    </row>
    <row r="540" spans="2:9">
      <c r="B540" s="68"/>
      <c r="C540" s="68"/>
      <c r="D540" s="68"/>
      <c r="E540" s="68"/>
      <c r="F540" s="68"/>
      <c r="G540" s="68"/>
      <c r="H540" s="68"/>
      <c r="I540" s="68"/>
    </row>
    <row r="541" spans="2:9">
      <c r="B541" s="68"/>
      <c r="C541" s="68"/>
      <c r="D541" s="68"/>
      <c r="E541" s="68"/>
      <c r="F541" s="68"/>
      <c r="G541" s="68"/>
      <c r="H541" s="68"/>
      <c r="I541" s="68"/>
    </row>
    <row r="542" spans="2:9">
      <c r="B542" s="68"/>
      <c r="C542" s="68"/>
      <c r="D542" s="68"/>
      <c r="E542" s="68"/>
      <c r="F542" s="68"/>
      <c r="G542" s="68"/>
      <c r="H542" s="68"/>
      <c r="I542" s="68"/>
    </row>
    <row r="543" spans="2:9">
      <c r="B543" s="68"/>
      <c r="C543" s="68"/>
      <c r="D543" s="68"/>
      <c r="E543" s="68"/>
      <c r="F543" s="68"/>
      <c r="G543" s="68"/>
      <c r="H543" s="68"/>
      <c r="I543" s="68"/>
    </row>
    <row r="544" spans="2:9">
      <c r="B544" s="68"/>
      <c r="C544" s="68"/>
      <c r="D544" s="68"/>
      <c r="E544" s="68"/>
      <c r="F544" s="68"/>
      <c r="G544" s="68"/>
      <c r="H544" s="68"/>
      <c r="I544" s="68"/>
    </row>
    <row r="545" spans="2:9">
      <c r="B545" s="68"/>
      <c r="C545" s="68"/>
      <c r="D545" s="68"/>
      <c r="E545" s="68"/>
      <c r="F545" s="68"/>
      <c r="G545" s="68"/>
      <c r="H545" s="68"/>
      <c r="I545" s="68"/>
    </row>
    <row r="546" spans="2:9">
      <c r="B546" s="68"/>
      <c r="C546" s="68"/>
      <c r="D546" s="68"/>
      <c r="E546" s="68"/>
      <c r="F546" s="68"/>
      <c r="G546" s="68"/>
      <c r="H546" s="68"/>
      <c r="I546" s="68"/>
    </row>
    <row r="547" spans="2:9">
      <c r="B547" s="68"/>
      <c r="C547" s="68"/>
      <c r="D547" s="68"/>
      <c r="E547" s="68"/>
      <c r="F547" s="68"/>
      <c r="G547" s="68"/>
      <c r="H547" s="68"/>
      <c r="I547" s="68"/>
    </row>
    <row r="548" spans="2:9">
      <c r="B548" s="68"/>
      <c r="C548" s="68"/>
      <c r="D548" s="68"/>
      <c r="E548" s="68"/>
      <c r="F548" s="68"/>
      <c r="G548" s="68"/>
      <c r="H548" s="68"/>
      <c r="I548" s="68"/>
    </row>
    <row r="549" spans="2:9">
      <c r="B549" s="68"/>
      <c r="C549" s="68"/>
      <c r="D549" s="68"/>
      <c r="E549" s="68"/>
      <c r="F549" s="68"/>
      <c r="G549" s="68"/>
      <c r="H549" s="68"/>
      <c r="I549" s="68"/>
    </row>
    <row r="550" spans="2:9">
      <c r="B550" s="68"/>
      <c r="C550" s="68"/>
      <c r="D550" s="68"/>
      <c r="E550" s="68"/>
      <c r="F550" s="68"/>
      <c r="G550" s="68"/>
      <c r="H550" s="68"/>
      <c r="I550" s="68"/>
    </row>
    <row r="551" spans="2:9">
      <c r="B551" s="68"/>
      <c r="C551" s="68"/>
      <c r="D551" s="68"/>
      <c r="E551" s="68"/>
      <c r="F551" s="68"/>
      <c r="G551" s="68"/>
      <c r="H551" s="68"/>
      <c r="I551" s="68"/>
    </row>
    <row r="552" spans="2:9">
      <c r="B552" s="68"/>
      <c r="C552" s="68"/>
      <c r="D552" s="68"/>
      <c r="E552" s="68"/>
      <c r="F552" s="68"/>
      <c r="G552" s="68"/>
      <c r="H552" s="68"/>
      <c r="I552" s="68"/>
    </row>
    <row r="553" spans="2:9">
      <c r="B553" s="68"/>
      <c r="C553" s="68"/>
      <c r="D553" s="68"/>
      <c r="E553" s="68"/>
      <c r="F553" s="68"/>
      <c r="G553" s="68"/>
      <c r="H553" s="68"/>
      <c r="I553" s="68"/>
    </row>
    <row r="554" spans="2:9">
      <c r="B554" s="68"/>
      <c r="C554" s="68"/>
      <c r="D554" s="68"/>
      <c r="E554" s="68"/>
      <c r="F554" s="68"/>
      <c r="G554" s="68"/>
      <c r="H554" s="68"/>
      <c r="I554" s="68"/>
    </row>
    <row r="555" spans="2:9">
      <c r="B555" s="68"/>
      <c r="C555" s="68"/>
      <c r="D555" s="68"/>
      <c r="E555" s="68"/>
      <c r="F555" s="68"/>
      <c r="G555" s="68"/>
      <c r="H555" s="68"/>
      <c r="I555" s="68"/>
    </row>
    <row r="556" spans="2:9">
      <c r="B556" s="68"/>
      <c r="C556" s="68"/>
      <c r="D556" s="68"/>
      <c r="E556" s="68"/>
      <c r="F556" s="68"/>
      <c r="G556" s="68"/>
      <c r="H556" s="68"/>
      <c r="I556" s="68"/>
    </row>
    <row r="557" spans="2:9">
      <c r="B557" s="68"/>
      <c r="C557" s="68"/>
      <c r="D557" s="68"/>
      <c r="E557" s="68"/>
      <c r="F557" s="68"/>
      <c r="G557" s="68"/>
      <c r="H557" s="68"/>
      <c r="I557" s="68"/>
    </row>
    <row r="558" spans="2:9">
      <c r="B558" s="68"/>
      <c r="C558" s="68"/>
      <c r="D558" s="68"/>
      <c r="E558" s="68"/>
      <c r="F558" s="68"/>
      <c r="G558" s="68"/>
      <c r="H558" s="68"/>
      <c r="I558" s="68"/>
    </row>
    <row r="559" spans="2:9">
      <c r="B559" s="68"/>
      <c r="C559" s="68"/>
      <c r="D559" s="68"/>
      <c r="E559" s="68"/>
      <c r="F559" s="68"/>
      <c r="G559" s="68"/>
      <c r="H559" s="68"/>
      <c r="I559" s="68"/>
    </row>
    <row r="560" spans="2:9">
      <c r="B560" s="68"/>
      <c r="C560" s="68"/>
      <c r="D560" s="68"/>
      <c r="E560" s="68"/>
      <c r="F560" s="68"/>
      <c r="G560" s="68"/>
      <c r="H560" s="68"/>
      <c r="I560" s="68"/>
    </row>
    <row r="561" spans="2:9">
      <c r="B561" s="68"/>
      <c r="C561" s="68"/>
      <c r="D561" s="68"/>
      <c r="E561" s="68"/>
      <c r="F561" s="68"/>
      <c r="G561" s="68"/>
      <c r="H561" s="68"/>
      <c r="I561" s="68"/>
    </row>
    <row r="562" spans="2:9">
      <c r="B562" s="68"/>
      <c r="C562" s="68"/>
      <c r="D562" s="68"/>
      <c r="E562" s="68"/>
      <c r="F562" s="68"/>
      <c r="G562" s="68"/>
      <c r="H562" s="68"/>
      <c r="I562" s="68"/>
    </row>
    <row r="563" spans="2:9">
      <c r="B563" s="68"/>
      <c r="C563" s="68"/>
      <c r="D563" s="68"/>
      <c r="E563" s="68"/>
      <c r="F563" s="68"/>
      <c r="G563" s="68"/>
      <c r="H563" s="68"/>
      <c r="I563" s="68"/>
    </row>
    <row r="564" spans="2:9">
      <c r="B564" s="68"/>
      <c r="C564" s="68"/>
      <c r="D564" s="68"/>
      <c r="E564" s="68"/>
      <c r="F564" s="68"/>
      <c r="G564" s="68"/>
      <c r="H564" s="68"/>
      <c r="I564" s="68"/>
    </row>
    <row r="565" spans="2:9">
      <c r="B565" s="68"/>
      <c r="C565" s="68"/>
      <c r="D565" s="68"/>
      <c r="E565" s="68"/>
      <c r="F565" s="68"/>
      <c r="G565" s="68"/>
      <c r="H565" s="68"/>
      <c r="I565" s="68"/>
    </row>
    <row r="566" spans="2:9">
      <c r="B566" s="68"/>
      <c r="C566" s="68"/>
      <c r="D566" s="68"/>
      <c r="E566" s="68"/>
      <c r="F566" s="68"/>
      <c r="G566" s="68"/>
      <c r="H566" s="68"/>
      <c r="I566" s="68"/>
    </row>
    <row r="567" spans="2:9">
      <c r="B567" s="68"/>
      <c r="C567" s="68"/>
      <c r="D567" s="68"/>
      <c r="E567" s="68"/>
      <c r="F567" s="68"/>
      <c r="G567" s="68"/>
      <c r="H567" s="68"/>
      <c r="I567" s="68"/>
    </row>
    <row r="568" spans="2:9">
      <c r="B568" s="68"/>
      <c r="C568" s="68"/>
      <c r="D568" s="68"/>
      <c r="E568" s="68"/>
      <c r="F568" s="68"/>
      <c r="G568" s="68"/>
      <c r="H568" s="68"/>
      <c r="I568" s="68"/>
    </row>
    <row r="569" spans="2:9">
      <c r="B569" s="68"/>
      <c r="C569" s="68"/>
      <c r="D569" s="68"/>
      <c r="E569" s="68"/>
      <c r="F569" s="68"/>
      <c r="G569" s="68"/>
      <c r="H569" s="68"/>
      <c r="I569" s="68"/>
    </row>
    <row r="570" spans="2:9">
      <c r="B570" s="68"/>
      <c r="C570" s="68"/>
      <c r="D570" s="68"/>
      <c r="E570" s="68"/>
      <c r="F570" s="68"/>
      <c r="G570" s="68"/>
      <c r="H570" s="68"/>
      <c r="I570" s="68"/>
    </row>
    <row r="571" spans="2:9">
      <c r="B571" s="68"/>
      <c r="C571" s="68"/>
      <c r="D571" s="68"/>
      <c r="E571" s="68"/>
      <c r="F571" s="68"/>
      <c r="G571" s="68"/>
      <c r="H571" s="68"/>
      <c r="I571" s="68"/>
    </row>
    <row r="572" spans="2:9">
      <c r="B572" s="68"/>
      <c r="C572" s="68"/>
      <c r="D572" s="68"/>
      <c r="E572" s="68"/>
      <c r="F572" s="68"/>
      <c r="G572" s="68"/>
      <c r="H572" s="68"/>
      <c r="I572" s="68"/>
    </row>
    <row r="573" spans="2:9">
      <c r="B573" s="68"/>
      <c r="C573" s="68"/>
      <c r="D573" s="68"/>
      <c r="E573" s="68"/>
      <c r="F573" s="68"/>
      <c r="G573" s="68"/>
      <c r="H573" s="68"/>
      <c r="I573" s="68"/>
    </row>
    <row r="574" spans="2:9">
      <c r="B574" s="68"/>
      <c r="C574" s="68"/>
      <c r="D574" s="68"/>
      <c r="E574" s="68"/>
      <c r="F574" s="68"/>
      <c r="G574" s="68"/>
      <c r="H574" s="68"/>
      <c r="I574" s="68"/>
    </row>
    <row r="575" spans="2:9">
      <c r="B575" s="68"/>
      <c r="C575" s="68"/>
      <c r="D575" s="68"/>
      <c r="E575" s="68"/>
      <c r="F575" s="68"/>
      <c r="G575" s="68"/>
      <c r="H575" s="68"/>
      <c r="I575" s="68"/>
    </row>
    <row r="576" spans="2:9">
      <c r="B576" s="68"/>
      <c r="C576" s="68"/>
      <c r="D576" s="68"/>
      <c r="E576" s="68"/>
      <c r="F576" s="68"/>
      <c r="G576" s="68"/>
      <c r="H576" s="68"/>
      <c r="I576" s="68"/>
    </row>
    <row r="577" spans="2:9">
      <c r="B577" s="68"/>
      <c r="C577" s="68"/>
      <c r="D577" s="68"/>
      <c r="E577" s="68"/>
      <c r="F577" s="68"/>
      <c r="G577" s="68"/>
      <c r="H577" s="68"/>
      <c r="I577" s="68"/>
    </row>
    <row r="578" spans="2:9">
      <c r="B578" s="68"/>
      <c r="C578" s="68"/>
      <c r="D578" s="68"/>
      <c r="E578" s="68"/>
      <c r="F578" s="68"/>
      <c r="G578" s="68"/>
      <c r="H578" s="68"/>
      <c r="I578" s="68"/>
    </row>
    <row r="579" spans="2:9">
      <c r="B579" s="68"/>
      <c r="C579" s="68"/>
      <c r="D579" s="68"/>
      <c r="E579" s="68"/>
      <c r="F579" s="68"/>
      <c r="G579" s="68"/>
      <c r="H579" s="68"/>
      <c r="I579" s="68"/>
    </row>
    <row r="580" spans="2:9">
      <c r="B580" s="68"/>
      <c r="C580" s="68"/>
      <c r="D580" s="68"/>
      <c r="E580" s="68"/>
      <c r="F580" s="68"/>
      <c r="G580" s="68"/>
      <c r="H580" s="68"/>
      <c r="I580" s="68"/>
    </row>
    <row r="581" spans="2:9">
      <c r="B581" s="68"/>
      <c r="C581" s="68"/>
      <c r="D581" s="68"/>
      <c r="E581" s="68"/>
      <c r="F581" s="68"/>
      <c r="G581" s="68"/>
      <c r="H581" s="68"/>
      <c r="I581" s="68"/>
    </row>
    <row r="582" spans="2:9">
      <c r="B582" s="68"/>
      <c r="C582" s="68"/>
      <c r="D582" s="68"/>
      <c r="E582" s="68"/>
      <c r="F582" s="68"/>
      <c r="G582" s="68"/>
      <c r="H582" s="68"/>
      <c r="I582" s="68"/>
    </row>
    <row r="583" spans="2:9">
      <c r="B583" s="68"/>
      <c r="C583" s="68"/>
      <c r="D583" s="68"/>
      <c r="E583" s="68"/>
      <c r="F583" s="68"/>
      <c r="G583" s="68"/>
      <c r="H583" s="68"/>
      <c r="I583" s="68"/>
    </row>
    <row r="584" spans="2:9">
      <c r="B584" s="68"/>
      <c r="C584" s="68"/>
      <c r="D584" s="68"/>
      <c r="E584" s="68"/>
      <c r="F584" s="68"/>
      <c r="G584" s="68"/>
      <c r="H584" s="68"/>
      <c r="I584" s="68"/>
    </row>
    <row r="585" spans="2:9">
      <c r="B585" s="68"/>
      <c r="C585" s="68"/>
      <c r="D585" s="68"/>
      <c r="E585" s="68"/>
      <c r="F585" s="68"/>
      <c r="G585" s="68"/>
      <c r="H585" s="68"/>
      <c r="I585" s="68"/>
    </row>
    <row r="586" spans="2:9">
      <c r="B586" s="68"/>
      <c r="C586" s="68"/>
      <c r="D586" s="68"/>
      <c r="E586" s="68"/>
      <c r="F586" s="68"/>
      <c r="G586" s="68"/>
      <c r="H586" s="68"/>
      <c r="I586" s="68"/>
    </row>
    <row r="587" spans="2:9">
      <c r="B587" s="68"/>
      <c r="C587" s="68"/>
      <c r="D587" s="68"/>
      <c r="E587" s="68"/>
      <c r="F587" s="68"/>
      <c r="G587" s="68"/>
      <c r="H587" s="68"/>
      <c r="I587" s="68"/>
    </row>
    <row r="588" spans="2:9">
      <c r="B588" s="68"/>
      <c r="C588" s="68"/>
      <c r="D588" s="68"/>
      <c r="E588" s="68"/>
      <c r="F588" s="68"/>
      <c r="G588" s="68"/>
      <c r="H588" s="68"/>
      <c r="I588" s="68"/>
    </row>
    <row r="589" spans="2:9">
      <c r="B589" s="68"/>
      <c r="C589" s="68"/>
      <c r="D589" s="68"/>
      <c r="E589" s="68"/>
      <c r="F589" s="68"/>
      <c r="G589" s="68"/>
      <c r="H589" s="68"/>
      <c r="I589" s="68"/>
    </row>
    <row r="590" spans="2:9">
      <c r="B590" s="68"/>
      <c r="C590" s="68"/>
      <c r="D590" s="68"/>
      <c r="E590" s="68"/>
      <c r="F590" s="68"/>
      <c r="G590" s="68"/>
      <c r="H590" s="68"/>
      <c r="I590" s="68"/>
    </row>
    <row r="591" spans="2:9">
      <c r="B591" s="68"/>
      <c r="C591" s="68"/>
      <c r="D591" s="68"/>
      <c r="E591" s="68"/>
      <c r="F591" s="68"/>
      <c r="G591" s="68"/>
      <c r="H591" s="68"/>
      <c r="I591" s="68"/>
    </row>
    <row r="592" spans="2:9">
      <c r="B592" s="68"/>
      <c r="C592" s="68"/>
      <c r="D592" s="68"/>
      <c r="E592" s="68"/>
      <c r="F592" s="68"/>
      <c r="G592" s="68"/>
      <c r="H592" s="68"/>
      <c r="I592" s="68"/>
    </row>
    <row r="593" spans="2:9">
      <c r="B593" s="68"/>
      <c r="C593" s="68"/>
      <c r="D593" s="68"/>
      <c r="E593" s="68"/>
      <c r="F593" s="68"/>
      <c r="G593" s="68"/>
      <c r="H593" s="68"/>
      <c r="I593" s="68"/>
    </row>
    <row r="594" spans="2:9">
      <c r="B594" s="68"/>
      <c r="C594" s="68"/>
      <c r="D594" s="68"/>
      <c r="E594" s="68"/>
      <c r="F594" s="68"/>
      <c r="G594" s="68"/>
      <c r="H594" s="68"/>
      <c r="I594" s="68"/>
    </row>
    <row r="595" spans="2:9">
      <c r="B595" s="68"/>
      <c r="C595" s="68"/>
      <c r="D595" s="68"/>
      <c r="E595" s="68"/>
      <c r="F595" s="68"/>
      <c r="G595" s="68"/>
      <c r="H595" s="68"/>
      <c r="I595" s="68"/>
    </row>
    <row r="596" spans="2:9">
      <c r="B596" s="68"/>
      <c r="C596" s="68"/>
      <c r="D596" s="68"/>
      <c r="E596" s="68"/>
      <c r="F596" s="68"/>
      <c r="G596" s="68"/>
      <c r="H596" s="68"/>
      <c r="I596" s="68"/>
    </row>
    <row r="597" spans="2:9">
      <c r="B597" s="68"/>
      <c r="C597" s="68"/>
      <c r="D597" s="68"/>
      <c r="E597" s="68"/>
      <c r="F597" s="68"/>
      <c r="G597" s="68"/>
      <c r="H597" s="68"/>
      <c r="I597" s="68"/>
    </row>
    <row r="598" spans="2:9">
      <c r="B598" s="68"/>
      <c r="C598" s="68"/>
      <c r="D598" s="68"/>
      <c r="E598" s="68"/>
      <c r="F598" s="68"/>
      <c r="G598" s="68"/>
      <c r="H598" s="68"/>
      <c r="I598" s="68"/>
    </row>
    <row r="599" spans="2:9">
      <c r="B599" s="68"/>
      <c r="C599" s="68"/>
      <c r="D599" s="68"/>
      <c r="E599" s="68"/>
      <c r="F599" s="68"/>
      <c r="G599" s="68"/>
      <c r="H599" s="68"/>
      <c r="I599" s="68"/>
    </row>
    <row r="600" spans="2:9">
      <c r="B600" s="68"/>
      <c r="C600" s="68"/>
      <c r="D600" s="68"/>
      <c r="E600" s="68"/>
      <c r="F600" s="68"/>
      <c r="G600" s="68"/>
      <c r="H600" s="68"/>
      <c r="I600" s="68"/>
    </row>
    <row r="601" spans="2:9">
      <c r="B601" s="68"/>
      <c r="C601" s="68"/>
      <c r="D601" s="68"/>
      <c r="E601" s="68"/>
      <c r="F601" s="68"/>
      <c r="G601" s="68"/>
      <c r="H601" s="68"/>
      <c r="I601" s="68"/>
    </row>
    <row r="602" spans="2:9">
      <c r="B602" s="68"/>
      <c r="C602" s="68"/>
      <c r="D602" s="68"/>
      <c r="E602" s="68"/>
      <c r="F602" s="68"/>
      <c r="G602" s="68"/>
      <c r="H602" s="68"/>
      <c r="I602" s="68"/>
    </row>
    <row r="603" spans="2:9">
      <c r="B603" s="68"/>
      <c r="C603" s="68"/>
      <c r="D603" s="68"/>
      <c r="E603" s="68"/>
      <c r="F603" s="68"/>
      <c r="G603" s="68"/>
      <c r="H603" s="68"/>
      <c r="I603" s="68"/>
    </row>
    <row r="604" spans="2:9">
      <c r="B604" s="68"/>
      <c r="C604" s="68"/>
      <c r="D604" s="68"/>
      <c r="E604" s="68"/>
      <c r="F604" s="68"/>
      <c r="G604" s="68"/>
      <c r="H604" s="68"/>
      <c r="I604" s="68"/>
    </row>
    <row r="605" spans="2:9">
      <c r="B605" s="68"/>
      <c r="C605" s="68"/>
      <c r="D605" s="68"/>
      <c r="E605" s="68"/>
      <c r="F605" s="68"/>
      <c r="G605" s="68"/>
      <c r="H605" s="68"/>
      <c r="I605" s="68"/>
    </row>
    <row r="606" spans="2:9">
      <c r="B606" s="68"/>
      <c r="C606" s="68"/>
      <c r="D606" s="68"/>
      <c r="E606" s="68"/>
      <c r="F606" s="68"/>
      <c r="G606" s="68"/>
      <c r="H606" s="68"/>
      <c r="I606" s="68"/>
    </row>
    <row r="607" spans="2:9">
      <c r="B607" s="68"/>
      <c r="C607" s="68"/>
      <c r="D607" s="68"/>
      <c r="E607" s="68"/>
      <c r="F607" s="68"/>
      <c r="G607" s="68"/>
      <c r="H607" s="68"/>
      <c r="I607" s="68"/>
    </row>
    <row r="608" spans="2:9">
      <c r="B608" s="68"/>
      <c r="C608" s="68"/>
      <c r="D608" s="68"/>
      <c r="E608" s="68"/>
      <c r="F608" s="68"/>
      <c r="G608" s="68"/>
      <c r="H608" s="68"/>
      <c r="I608" s="68"/>
    </row>
    <row r="609" spans="2:9">
      <c r="B609" s="68"/>
      <c r="C609" s="68"/>
      <c r="D609" s="68"/>
      <c r="E609" s="68"/>
      <c r="F609" s="68"/>
      <c r="G609" s="68"/>
      <c r="H609" s="68"/>
      <c r="I609" s="68"/>
    </row>
    <row r="610" spans="2:9">
      <c r="B610" s="68"/>
      <c r="C610" s="68"/>
      <c r="D610" s="68"/>
      <c r="E610" s="68"/>
      <c r="F610" s="68"/>
      <c r="G610" s="68"/>
      <c r="H610" s="68"/>
      <c r="I610" s="68"/>
    </row>
    <row r="611" spans="2:9">
      <c r="B611" s="68"/>
      <c r="C611" s="68"/>
      <c r="D611" s="68"/>
      <c r="E611" s="68"/>
      <c r="F611" s="68"/>
      <c r="G611" s="68"/>
      <c r="H611" s="68"/>
      <c r="I611" s="68"/>
    </row>
    <row r="612" spans="2:9">
      <c r="B612" s="68"/>
      <c r="C612" s="68"/>
      <c r="D612" s="68"/>
      <c r="E612" s="68"/>
      <c r="F612" s="68"/>
      <c r="G612" s="68"/>
      <c r="H612" s="68"/>
      <c r="I612" s="68"/>
    </row>
    <row r="613" spans="2:9">
      <c r="B613" s="68"/>
      <c r="C613" s="68"/>
      <c r="D613" s="68"/>
      <c r="E613" s="68"/>
      <c r="F613" s="68"/>
      <c r="G613" s="68"/>
      <c r="H613" s="68"/>
      <c r="I613" s="68"/>
    </row>
    <row r="614" spans="2:9">
      <c r="B614" s="68"/>
      <c r="C614" s="68"/>
      <c r="D614" s="68"/>
      <c r="E614" s="68"/>
      <c r="F614" s="68"/>
      <c r="G614" s="68"/>
      <c r="H614" s="68"/>
      <c r="I614" s="68"/>
    </row>
    <row r="615" spans="2:9">
      <c r="B615" s="68"/>
      <c r="C615" s="68"/>
      <c r="D615" s="68"/>
      <c r="E615" s="68"/>
      <c r="F615" s="68"/>
      <c r="G615" s="68"/>
      <c r="H615" s="68"/>
      <c r="I615" s="68"/>
    </row>
    <row r="616" spans="2:9">
      <c r="B616" s="68"/>
      <c r="C616" s="68"/>
      <c r="D616" s="68"/>
      <c r="E616" s="68"/>
      <c r="F616" s="68"/>
      <c r="G616" s="68"/>
      <c r="H616" s="68"/>
      <c r="I616" s="68"/>
    </row>
    <row r="617" spans="2:9">
      <c r="B617" s="68"/>
      <c r="C617" s="68"/>
      <c r="D617" s="68"/>
      <c r="E617" s="68"/>
      <c r="F617" s="68"/>
      <c r="G617" s="68"/>
      <c r="H617" s="68"/>
      <c r="I617" s="68"/>
    </row>
    <row r="618" spans="2:9">
      <c r="B618" s="68"/>
      <c r="C618" s="68"/>
      <c r="D618" s="68"/>
      <c r="E618" s="68"/>
      <c r="F618" s="68"/>
      <c r="G618" s="68"/>
      <c r="H618" s="68"/>
      <c r="I618" s="68"/>
    </row>
    <row r="619" spans="2:9">
      <c r="B619" s="68"/>
      <c r="C619" s="68"/>
      <c r="D619" s="68"/>
      <c r="E619" s="68"/>
      <c r="F619" s="68"/>
      <c r="G619" s="68"/>
      <c r="H619" s="68"/>
      <c r="I619" s="68"/>
    </row>
    <row r="620" spans="2:9">
      <c r="B620" s="68"/>
      <c r="C620" s="68"/>
      <c r="D620" s="68"/>
      <c r="E620" s="68"/>
      <c r="F620" s="68"/>
      <c r="G620" s="68"/>
      <c r="H620" s="68"/>
      <c r="I620" s="68"/>
    </row>
    <row r="621" spans="2:9">
      <c r="B621" s="68"/>
      <c r="C621" s="68"/>
      <c r="D621" s="68"/>
      <c r="E621" s="68"/>
      <c r="F621" s="68"/>
      <c r="G621" s="68"/>
      <c r="H621" s="68"/>
      <c r="I621" s="68"/>
    </row>
    <row r="622" spans="2:9">
      <c r="B622" s="68"/>
      <c r="C622" s="68"/>
      <c r="D622" s="68"/>
      <c r="E622" s="68"/>
      <c r="F622" s="68"/>
      <c r="G622" s="68"/>
      <c r="H622" s="68"/>
      <c r="I622" s="68"/>
    </row>
    <row r="623" spans="2:9">
      <c r="B623" s="68"/>
      <c r="C623" s="68"/>
      <c r="D623" s="68"/>
      <c r="E623" s="68"/>
      <c r="F623" s="68"/>
      <c r="G623" s="68"/>
      <c r="H623" s="68"/>
      <c r="I623" s="68"/>
    </row>
    <row r="624" spans="2:9">
      <c r="B624" s="68"/>
      <c r="C624" s="68"/>
      <c r="D624" s="68"/>
      <c r="E624" s="68"/>
      <c r="F624" s="68"/>
      <c r="G624" s="68"/>
      <c r="H624" s="68"/>
      <c r="I624" s="68"/>
    </row>
    <row r="625" spans="2:9">
      <c r="B625" s="68"/>
      <c r="C625" s="68"/>
      <c r="D625" s="68"/>
      <c r="E625" s="68"/>
      <c r="F625" s="68"/>
      <c r="G625" s="68"/>
      <c r="H625" s="68"/>
      <c r="I625" s="68"/>
    </row>
    <row r="626" spans="2:9">
      <c r="B626" s="68"/>
      <c r="C626" s="68"/>
      <c r="D626" s="68"/>
      <c r="E626" s="68"/>
      <c r="F626" s="68"/>
      <c r="G626" s="68"/>
      <c r="H626" s="68"/>
      <c r="I626" s="68"/>
    </row>
    <row r="627" spans="2:9">
      <c r="B627" s="68"/>
      <c r="C627" s="68"/>
      <c r="D627" s="68"/>
      <c r="E627" s="68"/>
      <c r="F627" s="68"/>
      <c r="G627" s="68"/>
      <c r="H627" s="68"/>
      <c r="I627" s="68"/>
    </row>
    <row r="628" spans="2:9">
      <c r="B628" s="68"/>
      <c r="C628" s="68"/>
      <c r="D628" s="68"/>
      <c r="E628" s="68"/>
      <c r="F628" s="68"/>
      <c r="G628" s="68"/>
      <c r="H628" s="68"/>
      <c r="I628" s="68"/>
    </row>
    <row r="629" spans="2:9">
      <c r="B629" s="68"/>
      <c r="C629" s="68"/>
      <c r="D629" s="68"/>
      <c r="E629" s="68"/>
      <c r="F629" s="68"/>
      <c r="G629" s="68"/>
      <c r="H629" s="68"/>
      <c r="I629" s="68"/>
    </row>
    <row r="630" spans="2:9">
      <c r="B630" s="68"/>
      <c r="C630" s="68"/>
      <c r="D630" s="68"/>
      <c r="E630" s="68"/>
      <c r="F630" s="68"/>
      <c r="G630" s="68"/>
      <c r="H630" s="68"/>
      <c r="I630" s="68"/>
    </row>
    <row r="631" spans="2:9">
      <c r="B631" s="68"/>
      <c r="C631" s="68"/>
      <c r="D631" s="68"/>
      <c r="E631" s="68"/>
      <c r="F631" s="68"/>
      <c r="G631" s="68"/>
      <c r="H631" s="68"/>
      <c r="I631" s="68"/>
    </row>
    <row r="632" spans="2:9">
      <c r="B632" s="68"/>
      <c r="C632" s="68"/>
      <c r="D632" s="68"/>
      <c r="E632" s="68"/>
      <c r="F632" s="68"/>
      <c r="G632" s="68"/>
      <c r="H632" s="68"/>
      <c r="I632" s="68"/>
    </row>
    <row r="633" spans="2:9">
      <c r="B633" s="68"/>
      <c r="C633" s="68"/>
      <c r="D633" s="68"/>
      <c r="E633" s="68"/>
      <c r="F633" s="68"/>
      <c r="G633" s="68"/>
      <c r="H633" s="68"/>
      <c r="I633" s="68"/>
    </row>
    <row r="634" spans="2:9">
      <c r="B634" s="68"/>
      <c r="C634" s="68"/>
      <c r="D634" s="68"/>
      <c r="E634" s="68"/>
      <c r="F634" s="68"/>
      <c r="G634" s="68"/>
      <c r="H634" s="68"/>
      <c r="I634" s="68"/>
    </row>
    <row r="635" spans="2:9">
      <c r="B635" s="68"/>
      <c r="C635" s="68"/>
      <c r="D635" s="68"/>
      <c r="E635" s="68"/>
      <c r="F635" s="68"/>
      <c r="G635" s="68"/>
      <c r="H635" s="68"/>
      <c r="I635" s="68"/>
    </row>
    <row r="636" spans="2:9">
      <c r="B636" s="68"/>
      <c r="C636" s="68"/>
      <c r="D636" s="68"/>
      <c r="E636" s="68"/>
      <c r="F636" s="68"/>
      <c r="G636" s="68"/>
      <c r="H636" s="68"/>
      <c r="I636" s="68"/>
    </row>
    <row r="637" spans="2:9">
      <c r="B637" s="68"/>
      <c r="C637" s="68"/>
      <c r="D637" s="68"/>
      <c r="E637" s="68"/>
      <c r="F637" s="68"/>
      <c r="G637" s="68"/>
      <c r="H637" s="68"/>
      <c r="I637" s="68"/>
    </row>
    <row r="638" spans="2:9">
      <c r="B638" s="68"/>
      <c r="C638" s="68"/>
      <c r="D638" s="68"/>
      <c r="E638" s="68"/>
      <c r="F638" s="68"/>
      <c r="G638" s="68"/>
      <c r="H638" s="68"/>
      <c r="I638" s="68"/>
    </row>
    <row r="639" spans="2:9">
      <c r="B639" s="68"/>
      <c r="C639" s="68"/>
      <c r="D639" s="68"/>
      <c r="E639" s="68"/>
      <c r="F639" s="68"/>
      <c r="G639" s="68"/>
      <c r="H639" s="68"/>
      <c r="I639" s="68"/>
    </row>
    <row r="640" spans="2:9">
      <c r="B640" s="68"/>
      <c r="C640" s="68"/>
      <c r="D640" s="68"/>
      <c r="E640" s="68"/>
      <c r="F640" s="68"/>
      <c r="G640" s="68"/>
      <c r="H640" s="68"/>
      <c r="I640" s="68"/>
    </row>
    <row r="641" spans="2:9">
      <c r="B641" s="68"/>
      <c r="C641" s="68"/>
      <c r="D641" s="68"/>
      <c r="E641" s="68"/>
      <c r="F641" s="68"/>
      <c r="G641" s="68"/>
      <c r="H641" s="68"/>
      <c r="I641" s="68"/>
    </row>
    <row r="642" spans="2:9">
      <c r="B642" s="68"/>
      <c r="C642" s="68"/>
      <c r="D642" s="68"/>
      <c r="E642" s="68"/>
      <c r="F642" s="68"/>
      <c r="G642" s="68"/>
      <c r="H642" s="68"/>
      <c r="I642" s="68"/>
    </row>
    <row r="643" spans="2:9">
      <c r="B643" s="68"/>
      <c r="C643" s="68"/>
      <c r="D643" s="68"/>
      <c r="E643" s="68"/>
      <c r="F643" s="68"/>
      <c r="G643" s="68"/>
      <c r="H643" s="68"/>
      <c r="I643" s="68"/>
    </row>
    <row r="644" spans="2:9">
      <c r="B644" s="68"/>
      <c r="C644" s="68"/>
      <c r="D644" s="68"/>
      <c r="E644" s="68"/>
      <c r="F644" s="68"/>
      <c r="G644" s="68"/>
      <c r="H644" s="68"/>
      <c r="I644" s="68"/>
    </row>
    <row r="645" spans="2:9">
      <c r="B645" s="68"/>
      <c r="C645" s="68"/>
      <c r="D645" s="68"/>
      <c r="E645" s="68"/>
      <c r="F645" s="68"/>
      <c r="G645" s="68"/>
      <c r="H645" s="68"/>
      <c r="I645" s="68"/>
    </row>
    <row r="646" spans="2:9">
      <c r="B646" s="68"/>
      <c r="C646" s="68"/>
      <c r="D646" s="68"/>
      <c r="E646" s="68"/>
      <c r="F646" s="68"/>
      <c r="G646" s="68"/>
      <c r="H646" s="68"/>
      <c r="I646" s="68"/>
    </row>
    <row r="647" spans="2:9">
      <c r="B647" s="68"/>
      <c r="C647" s="68"/>
      <c r="D647" s="68"/>
      <c r="E647" s="68"/>
      <c r="F647" s="68"/>
      <c r="G647" s="68"/>
      <c r="H647" s="68"/>
      <c r="I647" s="68"/>
    </row>
    <row r="648" spans="2:9">
      <c r="B648" s="68"/>
      <c r="C648" s="68"/>
      <c r="D648" s="68"/>
      <c r="E648" s="68"/>
      <c r="F648" s="68"/>
      <c r="G648" s="68"/>
      <c r="H648" s="68"/>
      <c r="I648" s="68"/>
    </row>
    <row r="649" spans="2:9">
      <c r="B649" s="68"/>
      <c r="C649" s="68"/>
      <c r="D649" s="68"/>
      <c r="E649" s="68"/>
      <c r="F649" s="68"/>
      <c r="G649" s="68"/>
      <c r="H649" s="68"/>
      <c r="I649" s="68"/>
    </row>
    <row r="650" spans="2:9">
      <c r="B650" s="68"/>
      <c r="C650" s="68"/>
      <c r="D650" s="68"/>
      <c r="E650" s="68"/>
      <c r="F650" s="68"/>
      <c r="G650" s="68"/>
      <c r="H650" s="68"/>
      <c r="I650" s="68"/>
    </row>
    <row r="651" spans="2:9">
      <c r="B651" s="68"/>
      <c r="C651" s="68"/>
      <c r="D651" s="68"/>
      <c r="E651" s="68"/>
      <c r="F651" s="68"/>
      <c r="G651" s="68"/>
      <c r="H651" s="68"/>
      <c r="I651" s="68"/>
    </row>
    <row r="652" spans="2:9">
      <c r="B652" s="68"/>
      <c r="C652" s="68"/>
      <c r="D652" s="68"/>
      <c r="E652" s="68"/>
      <c r="F652" s="68"/>
      <c r="G652" s="68"/>
      <c r="H652" s="68"/>
      <c r="I652" s="68"/>
    </row>
    <row r="653" spans="2:9">
      <c r="B653" s="68"/>
      <c r="C653" s="68"/>
      <c r="D653" s="68"/>
      <c r="E653" s="68"/>
      <c r="F653" s="68"/>
      <c r="G653" s="68"/>
      <c r="H653" s="68"/>
      <c r="I653" s="68"/>
    </row>
    <row r="654" spans="2:9">
      <c r="B654" s="68"/>
      <c r="C654" s="68"/>
      <c r="D654" s="68"/>
      <c r="E654" s="68"/>
      <c r="F654" s="68"/>
      <c r="G654" s="68"/>
      <c r="H654" s="68"/>
      <c r="I654" s="68"/>
    </row>
    <row r="655" spans="2:9">
      <c r="B655" s="68"/>
      <c r="C655" s="68"/>
      <c r="D655" s="68"/>
      <c r="E655" s="68"/>
      <c r="F655" s="68"/>
      <c r="G655" s="68"/>
      <c r="H655" s="68"/>
      <c r="I655" s="68"/>
    </row>
    <row r="656" spans="2:9">
      <c r="B656" s="68"/>
      <c r="C656" s="68"/>
      <c r="D656" s="68"/>
      <c r="E656" s="68"/>
      <c r="F656" s="68"/>
      <c r="G656" s="68"/>
      <c r="H656" s="68"/>
      <c r="I656" s="68"/>
    </row>
    <row r="657" spans="2:9">
      <c r="B657" s="68"/>
      <c r="C657" s="68"/>
      <c r="D657" s="68"/>
      <c r="E657" s="68"/>
      <c r="F657" s="68"/>
      <c r="G657" s="68"/>
      <c r="H657" s="68"/>
      <c r="I657" s="68"/>
    </row>
    <row r="658" spans="2:9">
      <c r="B658" s="68"/>
      <c r="C658" s="68"/>
      <c r="D658" s="68"/>
      <c r="E658" s="68"/>
      <c r="F658" s="68"/>
      <c r="G658" s="68"/>
      <c r="H658" s="68"/>
      <c r="I658" s="68"/>
    </row>
    <row r="659" spans="2:9">
      <c r="B659" s="68"/>
      <c r="C659" s="68"/>
      <c r="D659" s="68"/>
      <c r="E659" s="68"/>
      <c r="F659" s="68"/>
      <c r="G659" s="68"/>
      <c r="H659" s="68"/>
      <c r="I659" s="68"/>
    </row>
    <row r="660" spans="2:9">
      <c r="B660" s="68"/>
      <c r="C660" s="68"/>
      <c r="D660" s="68"/>
      <c r="E660" s="68"/>
      <c r="F660" s="68"/>
      <c r="G660" s="68"/>
      <c r="H660" s="68"/>
      <c r="I660" s="68"/>
    </row>
    <row r="661" spans="2:9">
      <c r="B661" s="68"/>
      <c r="C661" s="68"/>
      <c r="D661" s="68"/>
      <c r="E661" s="68"/>
      <c r="F661" s="68"/>
      <c r="G661" s="68"/>
      <c r="H661" s="68"/>
      <c r="I661" s="68"/>
    </row>
    <row r="662" spans="2:9">
      <c r="B662" s="68"/>
      <c r="C662" s="68"/>
      <c r="D662" s="68"/>
      <c r="E662" s="68"/>
      <c r="F662" s="68"/>
      <c r="G662" s="68"/>
      <c r="H662" s="68"/>
      <c r="I662" s="68"/>
    </row>
    <row r="663" spans="2:9">
      <c r="B663" s="68"/>
      <c r="C663" s="68"/>
      <c r="D663" s="68"/>
      <c r="E663" s="68"/>
      <c r="F663" s="68"/>
      <c r="G663" s="68"/>
      <c r="H663" s="68"/>
      <c r="I663" s="68"/>
    </row>
    <row r="664" spans="2:9">
      <c r="B664" s="68"/>
      <c r="C664" s="68"/>
      <c r="D664" s="68"/>
      <c r="E664" s="68"/>
      <c r="F664" s="68"/>
      <c r="G664" s="68"/>
      <c r="H664" s="68"/>
      <c r="I664" s="68"/>
    </row>
    <row r="665" spans="2:9">
      <c r="B665" s="68"/>
      <c r="C665" s="68"/>
      <c r="D665" s="68"/>
      <c r="E665" s="68"/>
      <c r="F665" s="68"/>
      <c r="G665" s="68"/>
      <c r="H665" s="68"/>
      <c r="I665" s="68"/>
    </row>
    <row r="666" spans="2:9">
      <c r="B666" s="68"/>
      <c r="C666" s="68"/>
      <c r="D666" s="68"/>
      <c r="E666" s="68"/>
      <c r="F666" s="68"/>
      <c r="G666" s="68"/>
      <c r="H666" s="68"/>
      <c r="I666" s="68"/>
    </row>
    <row r="667" spans="2:9">
      <c r="B667" s="68"/>
      <c r="C667" s="68"/>
      <c r="D667" s="68"/>
      <c r="E667" s="68"/>
      <c r="F667" s="68"/>
      <c r="G667" s="68"/>
      <c r="H667" s="68"/>
      <c r="I667" s="68"/>
    </row>
    <row r="668" spans="2:9">
      <c r="B668" s="68"/>
      <c r="C668" s="68"/>
      <c r="D668" s="68"/>
      <c r="E668" s="68"/>
      <c r="F668" s="68"/>
      <c r="G668" s="68"/>
      <c r="H668" s="68"/>
      <c r="I668" s="68"/>
    </row>
    <row r="669" spans="2:9">
      <c r="B669" s="68"/>
      <c r="C669" s="68"/>
      <c r="D669" s="68"/>
      <c r="E669" s="68"/>
      <c r="F669" s="68"/>
      <c r="G669" s="68"/>
      <c r="H669" s="68"/>
      <c r="I669" s="68"/>
    </row>
    <row r="670" spans="2:9">
      <c r="B670" s="68"/>
      <c r="C670" s="68"/>
      <c r="D670" s="68"/>
      <c r="E670" s="68"/>
      <c r="F670" s="68"/>
      <c r="G670" s="68"/>
      <c r="H670" s="68"/>
      <c r="I670" s="68"/>
    </row>
    <row r="671" spans="2:9">
      <c r="B671" s="68"/>
      <c r="C671" s="68"/>
      <c r="D671" s="68"/>
      <c r="E671" s="68"/>
      <c r="F671" s="68"/>
      <c r="G671" s="68"/>
      <c r="H671" s="68"/>
      <c r="I671" s="68"/>
    </row>
    <row r="672" spans="2:9">
      <c r="B672" s="68"/>
      <c r="C672" s="68"/>
      <c r="D672" s="68"/>
      <c r="E672" s="68"/>
      <c r="F672" s="68"/>
      <c r="G672" s="68"/>
      <c r="H672" s="68"/>
      <c r="I672" s="68"/>
    </row>
    <row r="673" spans="2:9">
      <c r="B673" s="68"/>
      <c r="C673" s="68"/>
      <c r="D673" s="68"/>
      <c r="E673" s="68"/>
      <c r="F673" s="68"/>
      <c r="G673" s="68"/>
      <c r="H673" s="68"/>
      <c r="I673" s="68"/>
    </row>
    <row r="674" spans="2:9">
      <c r="B674" s="68"/>
      <c r="C674" s="68"/>
      <c r="D674" s="68"/>
      <c r="E674" s="68"/>
      <c r="F674" s="68"/>
      <c r="G674" s="68"/>
      <c r="H674" s="68"/>
      <c r="I674" s="68"/>
    </row>
    <row r="675" spans="2:9">
      <c r="B675" s="68"/>
      <c r="C675" s="68"/>
      <c r="D675" s="68"/>
      <c r="E675" s="68"/>
      <c r="F675" s="68"/>
      <c r="G675" s="68"/>
      <c r="H675" s="68"/>
      <c r="I675" s="68"/>
    </row>
    <row r="676" spans="2:9">
      <c r="B676" s="68"/>
      <c r="C676" s="68"/>
      <c r="D676" s="68"/>
      <c r="E676" s="68"/>
      <c r="F676" s="68"/>
      <c r="G676" s="68"/>
      <c r="H676" s="68"/>
      <c r="I676" s="68"/>
    </row>
    <row r="677" spans="2:9">
      <c r="B677" s="68"/>
      <c r="C677" s="68"/>
      <c r="D677" s="68"/>
      <c r="E677" s="68"/>
      <c r="F677" s="68"/>
      <c r="G677" s="68"/>
      <c r="H677" s="68"/>
      <c r="I677" s="68"/>
    </row>
    <row r="678" spans="2:9">
      <c r="B678" s="68"/>
      <c r="C678" s="68"/>
      <c r="D678" s="68"/>
      <c r="E678" s="68"/>
      <c r="F678" s="68"/>
      <c r="G678" s="68"/>
      <c r="H678" s="68"/>
      <c r="I678" s="68"/>
    </row>
    <row r="679" spans="2:9">
      <c r="B679" s="68"/>
      <c r="C679" s="68"/>
      <c r="D679" s="68"/>
      <c r="E679" s="68"/>
      <c r="F679" s="68"/>
      <c r="G679" s="68"/>
      <c r="H679" s="68"/>
      <c r="I679" s="68"/>
    </row>
    <row r="680" spans="2:9">
      <c r="B680" s="68"/>
      <c r="C680" s="68"/>
      <c r="D680" s="68"/>
      <c r="E680" s="68"/>
      <c r="F680" s="68"/>
      <c r="G680" s="68"/>
      <c r="H680" s="68"/>
      <c r="I680" s="68"/>
    </row>
    <row r="681" spans="2:9">
      <c r="B681" s="68"/>
      <c r="C681" s="68"/>
      <c r="D681" s="68"/>
      <c r="E681" s="68"/>
      <c r="F681" s="68"/>
      <c r="G681" s="68"/>
      <c r="H681" s="68"/>
      <c r="I681" s="68"/>
    </row>
    <row r="682" spans="2:9">
      <c r="B682" s="68"/>
      <c r="C682" s="68"/>
      <c r="D682" s="68"/>
      <c r="E682" s="68"/>
      <c r="F682" s="68"/>
      <c r="G682" s="68"/>
      <c r="H682" s="68"/>
      <c r="I682" s="68"/>
    </row>
    <row r="683" spans="2:9">
      <c r="B683" s="68"/>
      <c r="C683" s="68"/>
      <c r="D683" s="68"/>
      <c r="E683" s="68"/>
      <c r="F683" s="68"/>
      <c r="G683" s="68"/>
      <c r="H683" s="68"/>
      <c r="I683" s="68"/>
    </row>
    <row r="684" spans="2:9">
      <c r="B684" s="68"/>
      <c r="C684" s="68"/>
      <c r="D684" s="68"/>
      <c r="E684" s="68"/>
      <c r="F684" s="68"/>
      <c r="G684" s="68"/>
      <c r="H684" s="68"/>
      <c r="I684" s="68"/>
    </row>
    <row r="685" spans="2:9">
      <c r="B685" s="68"/>
      <c r="C685" s="68"/>
      <c r="D685" s="68"/>
      <c r="E685" s="68"/>
      <c r="F685" s="68"/>
      <c r="G685" s="68"/>
      <c r="H685" s="68"/>
      <c r="I685" s="68"/>
    </row>
    <row r="686" spans="2:9">
      <c r="B686" s="68"/>
      <c r="C686" s="68"/>
      <c r="D686" s="68"/>
      <c r="E686" s="68"/>
      <c r="F686" s="68"/>
      <c r="G686" s="68"/>
      <c r="H686" s="68"/>
      <c r="I686" s="68"/>
    </row>
    <row r="687" spans="2:9">
      <c r="B687" s="68"/>
      <c r="C687" s="68"/>
      <c r="D687" s="68"/>
      <c r="E687" s="68"/>
      <c r="F687" s="68"/>
      <c r="G687" s="68"/>
      <c r="H687" s="68"/>
      <c r="I687" s="68"/>
    </row>
    <row r="688" spans="2:9">
      <c r="B688" s="68"/>
      <c r="C688" s="68"/>
      <c r="D688" s="68"/>
      <c r="E688" s="68"/>
      <c r="F688" s="68"/>
      <c r="G688" s="68"/>
      <c r="H688" s="68"/>
      <c r="I688" s="68"/>
    </row>
    <row r="689" spans="2:9">
      <c r="B689" s="68"/>
      <c r="C689" s="68"/>
      <c r="D689" s="68"/>
      <c r="E689" s="68"/>
      <c r="F689" s="68"/>
      <c r="G689" s="68"/>
      <c r="H689" s="68"/>
      <c r="I689" s="68"/>
    </row>
    <row r="690" spans="2:9">
      <c r="B690" s="68"/>
      <c r="C690" s="68"/>
      <c r="D690" s="68"/>
      <c r="E690" s="68"/>
      <c r="F690" s="68"/>
      <c r="G690" s="68"/>
      <c r="H690" s="68"/>
      <c r="I690" s="68"/>
    </row>
    <row r="691" spans="2:9">
      <c r="B691" s="68"/>
      <c r="C691" s="68"/>
      <c r="D691" s="68"/>
      <c r="E691" s="68"/>
      <c r="F691" s="68"/>
      <c r="G691" s="68"/>
      <c r="H691" s="68"/>
      <c r="I691" s="68"/>
    </row>
    <row r="692" spans="2:9">
      <c r="B692" s="68"/>
      <c r="C692" s="68"/>
      <c r="D692" s="68"/>
      <c r="E692" s="68"/>
      <c r="F692" s="68"/>
      <c r="G692" s="68"/>
      <c r="H692" s="68"/>
      <c r="I692" s="68"/>
    </row>
    <row r="693" spans="2:9">
      <c r="B693" s="68"/>
      <c r="C693" s="68"/>
      <c r="D693" s="68"/>
      <c r="E693" s="68"/>
      <c r="F693" s="68"/>
      <c r="G693" s="68"/>
      <c r="H693" s="68"/>
      <c r="I693" s="68"/>
    </row>
    <row r="694" spans="2:9">
      <c r="B694" s="68"/>
      <c r="C694" s="68"/>
      <c r="D694" s="68"/>
      <c r="E694" s="68"/>
      <c r="F694" s="68"/>
      <c r="G694" s="68"/>
      <c r="H694" s="68"/>
      <c r="I694" s="68"/>
    </row>
    <row r="695" spans="2:9">
      <c r="B695" s="68"/>
      <c r="C695" s="68"/>
      <c r="D695" s="68"/>
      <c r="E695" s="68"/>
      <c r="F695" s="68"/>
      <c r="G695" s="68"/>
      <c r="H695" s="68"/>
      <c r="I695" s="68"/>
    </row>
    <row r="696" spans="2:9">
      <c r="B696" s="68"/>
      <c r="C696" s="68"/>
      <c r="D696" s="68"/>
      <c r="E696" s="68"/>
      <c r="F696" s="68"/>
      <c r="G696" s="68"/>
      <c r="H696" s="68"/>
      <c r="I696" s="68"/>
    </row>
    <row r="697" spans="2:9">
      <c r="B697" s="68"/>
      <c r="C697" s="68"/>
      <c r="D697" s="68"/>
      <c r="E697" s="68"/>
      <c r="F697" s="68"/>
      <c r="G697" s="68"/>
      <c r="H697" s="68"/>
      <c r="I697" s="68"/>
    </row>
    <row r="698" spans="2:9">
      <c r="B698" s="68"/>
      <c r="C698" s="68"/>
      <c r="D698" s="68"/>
      <c r="E698" s="68"/>
      <c r="F698" s="68"/>
      <c r="G698" s="68"/>
      <c r="H698" s="68"/>
      <c r="I698" s="68"/>
    </row>
    <row r="699" spans="2:9">
      <c r="B699" s="68"/>
      <c r="C699" s="68"/>
      <c r="D699" s="68"/>
      <c r="E699" s="68"/>
      <c r="F699" s="68"/>
      <c r="G699" s="68"/>
      <c r="H699" s="68"/>
      <c r="I699" s="68"/>
    </row>
    <row r="700" spans="2:9">
      <c r="B700" s="68"/>
      <c r="C700" s="68"/>
      <c r="D700" s="68"/>
      <c r="E700" s="68"/>
      <c r="F700" s="68"/>
      <c r="G700" s="68"/>
      <c r="H700" s="68"/>
      <c r="I700" s="68"/>
    </row>
    <row r="701" spans="2:9">
      <c r="B701" s="68"/>
      <c r="C701" s="68"/>
      <c r="D701" s="68"/>
      <c r="E701" s="68"/>
      <c r="F701" s="68"/>
      <c r="G701" s="68"/>
      <c r="H701" s="68"/>
      <c r="I701" s="68"/>
    </row>
    <row r="702" spans="2:9">
      <c r="B702" s="68"/>
      <c r="C702" s="68"/>
      <c r="D702" s="68"/>
      <c r="E702" s="68"/>
      <c r="F702" s="68"/>
      <c r="G702" s="68"/>
      <c r="H702" s="68"/>
      <c r="I702" s="68"/>
    </row>
    <row r="703" spans="2:9">
      <c r="B703" s="68"/>
      <c r="C703" s="68"/>
      <c r="D703" s="68"/>
      <c r="E703" s="68"/>
      <c r="F703" s="68"/>
      <c r="G703" s="68"/>
      <c r="H703" s="68"/>
      <c r="I703" s="68"/>
    </row>
    <row r="704" spans="2:9">
      <c r="B704" s="68"/>
      <c r="C704" s="68"/>
      <c r="D704" s="68"/>
      <c r="E704" s="68"/>
      <c r="F704" s="68"/>
      <c r="G704" s="68"/>
      <c r="H704" s="68"/>
      <c r="I704" s="68"/>
    </row>
    <row r="705" spans="2:9">
      <c r="B705" s="68"/>
      <c r="C705" s="68"/>
      <c r="D705" s="68"/>
      <c r="E705" s="68"/>
      <c r="F705" s="68"/>
      <c r="G705" s="68"/>
      <c r="H705" s="68"/>
      <c r="I705" s="68"/>
    </row>
    <row r="706" spans="2:9">
      <c r="B706" s="68"/>
      <c r="C706" s="68"/>
      <c r="D706" s="68"/>
      <c r="E706" s="68"/>
      <c r="F706" s="68"/>
      <c r="G706" s="68"/>
      <c r="H706" s="68"/>
      <c r="I706" s="68"/>
    </row>
    <row r="707" spans="2:9">
      <c r="B707" s="68"/>
      <c r="C707" s="68"/>
      <c r="D707" s="68"/>
      <c r="E707" s="68"/>
      <c r="F707" s="68"/>
      <c r="G707" s="68"/>
      <c r="H707" s="68"/>
      <c r="I707" s="68"/>
    </row>
    <row r="708" spans="2:9">
      <c r="B708" s="68"/>
      <c r="C708" s="68"/>
      <c r="D708" s="68"/>
      <c r="E708" s="68"/>
      <c r="F708" s="68"/>
      <c r="G708" s="68"/>
      <c r="H708" s="68"/>
      <c r="I708" s="68"/>
    </row>
    <row r="709" spans="2:9">
      <c r="B709" s="68"/>
      <c r="C709" s="68"/>
      <c r="D709" s="68"/>
      <c r="E709" s="68"/>
      <c r="F709" s="68"/>
      <c r="G709" s="68"/>
      <c r="H709" s="68"/>
      <c r="I709" s="68"/>
    </row>
    <row r="710" spans="2:9">
      <c r="B710" s="68"/>
      <c r="C710" s="68"/>
      <c r="D710" s="68"/>
      <c r="E710" s="68"/>
      <c r="F710" s="68"/>
      <c r="G710" s="68"/>
      <c r="H710" s="68"/>
      <c r="I710" s="68"/>
    </row>
    <row r="711" spans="2:9">
      <c r="B711" s="68"/>
      <c r="C711" s="68"/>
      <c r="D711" s="68"/>
      <c r="E711" s="68"/>
      <c r="F711" s="68"/>
      <c r="G711" s="68"/>
      <c r="H711" s="68"/>
      <c r="I711" s="68"/>
    </row>
    <row r="712" spans="2:9">
      <c r="B712" s="68"/>
      <c r="C712" s="68"/>
      <c r="D712" s="68"/>
      <c r="E712" s="68"/>
      <c r="F712" s="68"/>
      <c r="G712" s="68"/>
      <c r="H712" s="68"/>
      <c r="I712" s="68"/>
    </row>
    <row r="713" spans="2:9">
      <c r="B713" s="68"/>
      <c r="C713" s="68"/>
      <c r="D713" s="68"/>
      <c r="E713" s="68"/>
      <c r="F713" s="68"/>
      <c r="G713" s="68"/>
      <c r="H713" s="68"/>
      <c r="I713" s="68"/>
    </row>
    <row r="714" spans="2:9">
      <c r="B714" s="68"/>
      <c r="C714" s="68"/>
      <c r="D714" s="68"/>
      <c r="E714" s="68"/>
      <c r="F714" s="68"/>
      <c r="G714" s="68"/>
      <c r="H714" s="68"/>
      <c r="I714" s="68"/>
    </row>
    <row r="715" spans="2:9">
      <c r="B715" s="68"/>
      <c r="C715" s="68"/>
      <c r="D715" s="68"/>
      <c r="E715" s="68"/>
      <c r="F715" s="68"/>
      <c r="G715" s="68"/>
      <c r="H715" s="68"/>
      <c r="I715" s="68"/>
    </row>
    <row r="716" spans="2:9">
      <c r="B716" s="68"/>
      <c r="C716" s="68"/>
      <c r="D716" s="68"/>
      <c r="E716" s="68"/>
      <c r="F716" s="68"/>
      <c r="G716" s="68"/>
      <c r="H716" s="68"/>
      <c r="I716" s="68"/>
    </row>
    <row r="717" spans="2:9">
      <c r="B717" s="68"/>
      <c r="C717" s="68"/>
      <c r="D717" s="68"/>
      <c r="E717" s="68"/>
      <c r="F717" s="68"/>
      <c r="G717" s="68"/>
      <c r="H717" s="68"/>
      <c r="I717" s="68"/>
    </row>
    <row r="718" spans="2:9">
      <c r="B718" s="68"/>
      <c r="C718" s="68"/>
      <c r="D718" s="68"/>
      <c r="E718" s="68"/>
      <c r="F718" s="68"/>
      <c r="G718" s="68"/>
      <c r="H718" s="68"/>
      <c r="I718" s="68"/>
    </row>
    <row r="719" spans="2:9">
      <c r="B719" s="68"/>
      <c r="C719" s="68"/>
      <c r="D719" s="68"/>
      <c r="E719" s="68"/>
      <c r="F719" s="68"/>
      <c r="G719" s="68"/>
      <c r="H719" s="68"/>
      <c r="I719" s="68"/>
    </row>
    <row r="720" spans="2:9">
      <c r="B720" s="68"/>
      <c r="C720" s="68"/>
      <c r="D720" s="68"/>
      <c r="E720" s="68"/>
      <c r="F720" s="68"/>
      <c r="G720" s="68"/>
      <c r="H720" s="68"/>
      <c r="I720" s="68"/>
    </row>
    <row r="721" spans="2:9">
      <c r="B721" s="68"/>
      <c r="C721" s="68"/>
      <c r="D721" s="68"/>
      <c r="E721" s="68"/>
      <c r="F721" s="68"/>
      <c r="G721" s="68"/>
      <c r="H721" s="68"/>
      <c r="I721" s="68"/>
    </row>
    <row r="722" spans="2:9">
      <c r="B722" s="68"/>
      <c r="C722" s="68"/>
      <c r="D722" s="68"/>
      <c r="E722" s="68"/>
      <c r="F722" s="68"/>
      <c r="G722" s="68"/>
      <c r="H722" s="68"/>
      <c r="I722" s="68"/>
    </row>
    <row r="723" spans="2:9">
      <c r="B723" s="68"/>
      <c r="C723" s="68"/>
      <c r="D723" s="68"/>
      <c r="E723" s="68"/>
      <c r="F723" s="68"/>
      <c r="G723" s="68"/>
      <c r="H723" s="68"/>
      <c r="I723" s="68"/>
    </row>
    <row r="724" spans="2:9">
      <c r="B724" s="68"/>
      <c r="C724" s="68"/>
      <c r="D724" s="68"/>
      <c r="E724" s="68"/>
      <c r="F724" s="68"/>
      <c r="G724" s="68"/>
      <c r="H724" s="68"/>
      <c r="I724" s="68"/>
    </row>
    <row r="725" spans="2:9">
      <c r="B725" s="68"/>
      <c r="C725" s="68"/>
      <c r="D725" s="68"/>
      <c r="E725" s="68"/>
      <c r="F725" s="68"/>
      <c r="G725" s="68"/>
      <c r="H725" s="68"/>
      <c r="I725" s="68"/>
    </row>
    <row r="726" spans="2:9">
      <c r="B726" s="68"/>
      <c r="C726" s="68"/>
      <c r="D726" s="68"/>
      <c r="E726" s="68"/>
      <c r="F726" s="68"/>
      <c r="G726" s="68"/>
      <c r="H726" s="68"/>
      <c r="I726" s="68"/>
    </row>
    <row r="727" spans="2:9">
      <c r="B727" s="68"/>
      <c r="C727" s="68"/>
      <c r="D727" s="68"/>
      <c r="E727" s="68"/>
      <c r="F727" s="68"/>
      <c r="G727" s="68"/>
      <c r="H727" s="68"/>
      <c r="I727" s="68"/>
    </row>
    <row r="728" spans="2:9">
      <c r="B728" s="68"/>
      <c r="C728" s="68"/>
      <c r="D728" s="68"/>
      <c r="E728" s="68"/>
      <c r="F728" s="68"/>
      <c r="G728" s="68"/>
      <c r="H728" s="68"/>
      <c r="I728" s="68"/>
    </row>
    <row r="729" spans="2:9">
      <c r="B729" s="68"/>
      <c r="C729" s="68"/>
      <c r="D729" s="68"/>
      <c r="E729" s="68"/>
      <c r="F729" s="68"/>
      <c r="G729" s="68"/>
      <c r="H729" s="68"/>
      <c r="I729" s="68"/>
    </row>
    <row r="730" spans="2:9">
      <c r="B730" s="68"/>
      <c r="C730" s="68"/>
      <c r="D730" s="68"/>
      <c r="E730" s="68"/>
      <c r="F730" s="68"/>
      <c r="G730" s="68"/>
      <c r="H730" s="68"/>
      <c r="I730" s="68"/>
    </row>
    <row r="731" spans="2:9">
      <c r="B731" s="68"/>
      <c r="C731" s="68"/>
      <c r="D731" s="68"/>
      <c r="E731" s="68"/>
      <c r="F731" s="68"/>
      <c r="G731" s="68"/>
      <c r="H731" s="68"/>
      <c r="I731" s="68"/>
    </row>
    <row r="732" spans="2:9">
      <c r="B732" s="68"/>
      <c r="C732" s="68"/>
      <c r="D732" s="68"/>
      <c r="E732" s="68"/>
      <c r="F732" s="68"/>
      <c r="G732" s="68"/>
      <c r="H732" s="68"/>
      <c r="I732" s="68"/>
    </row>
    <row r="733" spans="2:9">
      <c r="B733" s="68"/>
      <c r="C733" s="68"/>
      <c r="D733" s="68"/>
      <c r="E733" s="68"/>
      <c r="F733" s="68"/>
      <c r="G733" s="68"/>
      <c r="H733" s="68"/>
      <c r="I733" s="68"/>
    </row>
    <row r="734" spans="2:9">
      <c r="B734" s="68"/>
      <c r="C734" s="68"/>
      <c r="D734" s="68"/>
      <c r="E734" s="68"/>
      <c r="F734" s="68"/>
      <c r="G734" s="68"/>
      <c r="H734" s="68"/>
      <c r="I734" s="68"/>
    </row>
    <row r="735" spans="2:9">
      <c r="B735" s="68"/>
      <c r="C735" s="68"/>
      <c r="D735" s="68"/>
      <c r="E735" s="68"/>
      <c r="F735" s="68"/>
      <c r="G735" s="68"/>
      <c r="H735" s="68"/>
      <c r="I735" s="68"/>
    </row>
    <row r="736" spans="2:9">
      <c r="B736" s="68"/>
      <c r="C736" s="68"/>
      <c r="D736" s="68"/>
      <c r="E736" s="68"/>
      <c r="F736" s="68"/>
      <c r="G736" s="68"/>
      <c r="H736" s="68"/>
      <c r="I736" s="68"/>
    </row>
    <row r="737" spans="2:9">
      <c r="B737" s="68"/>
      <c r="C737" s="68"/>
      <c r="D737" s="68"/>
      <c r="E737" s="68"/>
      <c r="F737" s="68"/>
      <c r="G737" s="68"/>
      <c r="H737" s="68"/>
      <c r="I737" s="68"/>
    </row>
    <row r="738" spans="2:9">
      <c r="B738" s="68"/>
      <c r="C738" s="68"/>
      <c r="D738" s="68"/>
      <c r="E738" s="68"/>
      <c r="F738" s="68"/>
      <c r="G738" s="68"/>
      <c r="H738" s="68"/>
      <c r="I738" s="68"/>
    </row>
    <row r="739" spans="2:9">
      <c r="B739" s="68"/>
      <c r="C739" s="68"/>
      <c r="D739" s="68"/>
      <c r="E739" s="68"/>
      <c r="F739" s="68"/>
      <c r="G739" s="68"/>
      <c r="H739" s="68"/>
      <c r="I739" s="68"/>
    </row>
    <row r="740" spans="2:9">
      <c r="B740" s="68"/>
      <c r="C740" s="68"/>
      <c r="D740" s="68"/>
      <c r="E740" s="68"/>
      <c r="F740" s="68"/>
      <c r="G740" s="68"/>
      <c r="H740" s="68"/>
      <c r="I740" s="68"/>
    </row>
    <row r="741" spans="2:9">
      <c r="B741" s="68"/>
      <c r="C741" s="68"/>
      <c r="D741" s="68"/>
      <c r="E741" s="68"/>
      <c r="F741" s="68"/>
      <c r="G741" s="68"/>
      <c r="H741" s="68"/>
      <c r="I741" s="68"/>
    </row>
    <row r="742" spans="2:9">
      <c r="B742" s="68"/>
      <c r="C742" s="68"/>
      <c r="D742" s="68"/>
      <c r="E742" s="68"/>
      <c r="F742" s="68"/>
      <c r="G742" s="68"/>
      <c r="H742" s="68"/>
      <c r="I742" s="68"/>
    </row>
    <row r="743" spans="2:9">
      <c r="B743" s="68"/>
      <c r="C743" s="68"/>
      <c r="D743" s="68"/>
      <c r="E743" s="68"/>
      <c r="F743" s="68"/>
      <c r="G743" s="68"/>
      <c r="H743" s="68"/>
      <c r="I743" s="68"/>
    </row>
    <row r="744" spans="2:9">
      <c r="B744" s="68"/>
      <c r="C744" s="68"/>
      <c r="D744" s="68"/>
      <c r="E744" s="68"/>
      <c r="F744" s="68"/>
      <c r="G744" s="68"/>
      <c r="H744" s="68"/>
      <c r="I744" s="68"/>
    </row>
    <row r="745" spans="2:9">
      <c r="B745" s="68"/>
      <c r="C745" s="68"/>
      <c r="D745" s="68"/>
      <c r="E745" s="68"/>
      <c r="F745" s="68"/>
      <c r="G745" s="68"/>
      <c r="H745" s="68"/>
      <c r="I745" s="68"/>
    </row>
    <row r="746" spans="2:9">
      <c r="B746" s="68"/>
      <c r="C746" s="68"/>
      <c r="D746" s="68"/>
      <c r="E746" s="68"/>
      <c r="F746" s="68"/>
      <c r="G746" s="68"/>
      <c r="H746" s="68"/>
      <c r="I746" s="68"/>
    </row>
    <row r="747" spans="2:9">
      <c r="B747" s="68"/>
      <c r="C747" s="68"/>
      <c r="D747" s="68"/>
      <c r="E747" s="68"/>
      <c r="F747" s="68"/>
      <c r="G747" s="68"/>
      <c r="H747" s="68"/>
      <c r="I747" s="68"/>
    </row>
    <row r="748" spans="2:9">
      <c r="B748" s="68"/>
      <c r="C748" s="68"/>
      <c r="D748" s="68"/>
      <c r="E748" s="68"/>
      <c r="F748" s="68"/>
      <c r="G748" s="68"/>
      <c r="H748" s="68"/>
      <c r="I748" s="68"/>
    </row>
    <row r="749" spans="2:9">
      <c r="B749" s="68"/>
      <c r="C749" s="68"/>
      <c r="D749" s="68"/>
      <c r="E749" s="68"/>
      <c r="F749" s="68"/>
      <c r="G749" s="68"/>
      <c r="H749" s="68"/>
      <c r="I749" s="68"/>
    </row>
    <row r="750" spans="2:9">
      <c r="B750" s="68"/>
      <c r="C750" s="68"/>
      <c r="D750" s="68"/>
      <c r="E750" s="68"/>
      <c r="F750" s="68"/>
      <c r="G750" s="68"/>
      <c r="H750" s="68"/>
      <c r="I750" s="68"/>
    </row>
    <row r="751" spans="2:9">
      <c r="B751" s="68"/>
      <c r="C751" s="68"/>
      <c r="D751" s="68"/>
      <c r="E751" s="68"/>
      <c r="F751" s="68"/>
      <c r="G751" s="68"/>
      <c r="H751" s="68"/>
      <c r="I751" s="68"/>
    </row>
    <row r="752" spans="2:9">
      <c r="B752" s="68"/>
      <c r="C752" s="68"/>
      <c r="D752" s="68"/>
      <c r="E752" s="68"/>
      <c r="F752" s="68"/>
      <c r="G752" s="68"/>
      <c r="H752" s="68"/>
      <c r="I752" s="68"/>
    </row>
    <row r="753" spans="2:9">
      <c r="B753" s="68"/>
      <c r="C753" s="68"/>
      <c r="D753" s="68"/>
      <c r="E753" s="68"/>
      <c r="F753" s="68"/>
      <c r="G753" s="68"/>
      <c r="H753" s="68"/>
      <c r="I753" s="68"/>
    </row>
    <row r="754" spans="2:9">
      <c r="B754" s="68"/>
      <c r="C754" s="68"/>
      <c r="D754" s="68"/>
      <c r="E754" s="68"/>
      <c r="F754" s="68"/>
      <c r="G754" s="68"/>
      <c r="H754" s="68"/>
      <c r="I754" s="68"/>
    </row>
    <row r="755" spans="2:9">
      <c r="B755" s="68"/>
      <c r="C755" s="68"/>
      <c r="D755" s="68"/>
      <c r="E755" s="68"/>
      <c r="F755" s="68"/>
      <c r="G755" s="68"/>
      <c r="H755" s="68"/>
      <c r="I755" s="68"/>
    </row>
    <row r="756" spans="2:9">
      <c r="B756" s="68"/>
      <c r="C756" s="68"/>
      <c r="D756" s="68"/>
      <c r="E756" s="68"/>
      <c r="F756" s="68"/>
      <c r="G756" s="68"/>
      <c r="H756" s="68"/>
      <c r="I756" s="68"/>
    </row>
    <row r="757" spans="2:9">
      <c r="B757" s="68"/>
      <c r="C757" s="68"/>
      <c r="D757" s="68"/>
      <c r="E757" s="68"/>
      <c r="F757" s="68"/>
      <c r="G757" s="68"/>
      <c r="H757" s="68"/>
      <c r="I757" s="68"/>
    </row>
    <row r="758" spans="2:9">
      <c r="B758" s="68"/>
      <c r="C758" s="68"/>
      <c r="D758" s="68"/>
      <c r="E758" s="68"/>
      <c r="F758" s="68"/>
      <c r="G758" s="68"/>
      <c r="H758" s="68"/>
      <c r="I758" s="68"/>
    </row>
    <row r="759" spans="2:9">
      <c r="B759" s="68"/>
      <c r="C759" s="68"/>
      <c r="D759" s="68"/>
      <c r="E759" s="68"/>
      <c r="F759" s="68"/>
      <c r="G759" s="68"/>
      <c r="H759" s="68"/>
      <c r="I759" s="68"/>
    </row>
    <row r="760" spans="2:9">
      <c r="B760" s="68"/>
      <c r="C760" s="68"/>
      <c r="D760" s="68"/>
      <c r="E760" s="68"/>
      <c r="F760" s="68"/>
      <c r="G760" s="68"/>
      <c r="H760" s="68"/>
      <c r="I760" s="68"/>
    </row>
    <row r="761" spans="2:9">
      <c r="B761" s="68"/>
      <c r="C761" s="68"/>
      <c r="D761" s="68"/>
      <c r="E761" s="68"/>
      <c r="F761" s="68"/>
      <c r="G761" s="68"/>
      <c r="H761" s="68"/>
      <c r="I761" s="68"/>
    </row>
    <row r="762" spans="2:9">
      <c r="B762" s="68"/>
      <c r="C762" s="68"/>
      <c r="D762" s="68"/>
      <c r="E762" s="68"/>
      <c r="F762" s="68"/>
      <c r="G762" s="68"/>
      <c r="H762" s="68"/>
      <c r="I762" s="68"/>
    </row>
    <row r="763" spans="2:9">
      <c r="B763" s="68"/>
      <c r="C763" s="68"/>
      <c r="D763" s="68"/>
      <c r="E763" s="68"/>
      <c r="F763" s="68"/>
      <c r="G763" s="68"/>
      <c r="H763" s="68"/>
      <c r="I763" s="68"/>
    </row>
    <row r="764" spans="2:9">
      <c r="B764" s="68"/>
      <c r="C764" s="68"/>
      <c r="D764" s="68"/>
      <c r="E764" s="68"/>
      <c r="F764" s="68"/>
      <c r="G764" s="68"/>
      <c r="H764" s="68"/>
      <c r="I764" s="68"/>
    </row>
    <row r="765" spans="2:9">
      <c r="B765" s="68"/>
      <c r="C765" s="68"/>
      <c r="D765" s="68"/>
      <c r="E765" s="68"/>
      <c r="F765" s="68"/>
      <c r="G765" s="68"/>
      <c r="H765" s="68"/>
      <c r="I765" s="68"/>
    </row>
    <row r="766" spans="2:9">
      <c r="B766" s="68"/>
      <c r="C766" s="68"/>
      <c r="D766" s="68"/>
      <c r="E766" s="68"/>
      <c r="F766" s="68"/>
      <c r="G766" s="68"/>
      <c r="H766" s="68"/>
      <c r="I766" s="68"/>
    </row>
    <row r="767" spans="2:9">
      <c r="B767" s="68"/>
      <c r="C767" s="68"/>
      <c r="D767" s="68"/>
      <c r="E767" s="68"/>
      <c r="F767" s="68"/>
      <c r="G767" s="68"/>
      <c r="H767" s="68"/>
      <c r="I767" s="68"/>
    </row>
    <row r="768" spans="2:9">
      <c r="B768" s="68"/>
      <c r="C768" s="68"/>
      <c r="D768" s="68"/>
      <c r="E768" s="68"/>
      <c r="F768" s="68"/>
      <c r="G768" s="68"/>
      <c r="H768" s="68"/>
      <c r="I768" s="68"/>
    </row>
    <row r="769" spans="2:9">
      <c r="B769" s="68"/>
      <c r="C769" s="68"/>
      <c r="D769" s="68"/>
      <c r="E769" s="68"/>
      <c r="F769" s="68"/>
      <c r="G769" s="68"/>
      <c r="H769" s="68"/>
      <c r="I769" s="68"/>
    </row>
    <row r="770" spans="2:9">
      <c r="B770" s="68"/>
      <c r="C770" s="68"/>
      <c r="D770" s="68"/>
      <c r="E770" s="68"/>
      <c r="F770" s="68"/>
      <c r="G770" s="68"/>
      <c r="H770" s="68"/>
      <c r="I770" s="68"/>
    </row>
    <row r="771" spans="2:9">
      <c r="B771" s="68"/>
      <c r="C771" s="68"/>
      <c r="D771" s="68"/>
      <c r="E771" s="68"/>
      <c r="F771" s="68"/>
      <c r="G771" s="68"/>
      <c r="H771" s="68"/>
      <c r="I771" s="68"/>
    </row>
    <row r="772" spans="2:9">
      <c r="B772" s="68"/>
      <c r="C772" s="68"/>
      <c r="D772" s="68"/>
      <c r="E772" s="68"/>
      <c r="F772" s="68"/>
      <c r="G772" s="68"/>
      <c r="H772" s="68"/>
      <c r="I772" s="68"/>
    </row>
    <row r="773" spans="2:9">
      <c r="B773" s="68"/>
      <c r="C773" s="68"/>
      <c r="D773" s="68"/>
      <c r="E773" s="68"/>
      <c r="F773" s="68"/>
      <c r="G773" s="68"/>
      <c r="H773" s="68"/>
      <c r="I773" s="68"/>
    </row>
    <row r="774" spans="2:9">
      <c r="B774" s="68"/>
      <c r="C774" s="68"/>
      <c r="D774" s="68"/>
      <c r="E774" s="68"/>
      <c r="F774" s="68"/>
      <c r="G774" s="68"/>
      <c r="H774" s="68"/>
      <c r="I774" s="68"/>
    </row>
    <row r="775" spans="2:9">
      <c r="B775" s="68"/>
      <c r="C775" s="68"/>
      <c r="D775" s="68"/>
      <c r="E775" s="68"/>
      <c r="F775" s="68"/>
      <c r="G775" s="68"/>
      <c r="H775" s="68"/>
      <c r="I775" s="68"/>
    </row>
    <row r="776" spans="2:9">
      <c r="B776" s="68"/>
      <c r="C776" s="68"/>
      <c r="D776" s="68"/>
      <c r="E776" s="68"/>
      <c r="F776" s="68"/>
      <c r="G776" s="68"/>
      <c r="H776" s="68"/>
      <c r="I776" s="68"/>
    </row>
    <row r="777" spans="2:9">
      <c r="B777" s="68"/>
      <c r="C777" s="68"/>
      <c r="D777" s="68"/>
      <c r="E777" s="68"/>
      <c r="F777" s="68"/>
      <c r="G777" s="68"/>
      <c r="H777" s="68"/>
      <c r="I777" s="68"/>
    </row>
    <row r="778" spans="2:9">
      <c r="B778" s="68"/>
      <c r="C778" s="68"/>
      <c r="D778" s="68"/>
      <c r="E778" s="68"/>
      <c r="F778" s="68"/>
      <c r="G778" s="68"/>
      <c r="H778" s="68"/>
      <c r="I778" s="68"/>
    </row>
    <row r="779" spans="2:9">
      <c r="B779" s="68"/>
      <c r="C779" s="68"/>
      <c r="D779" s="68"/>
      <c r="E779" s="68"/>
      <c r="F779" s="68"/>
      <c r="G779" s="68"/>
      <c r="H779" s="68"/>
      <c r="I779" s="68"/>
    </row>
    <row r="780" spans="2:9">
      <c r="B780" s="68"/>
      <c r="C780" s="68"/>
      <c r="D780" s="68"/>
      <c r="E780" s="68"/>
      <c r="F780" s="68"/>
      <c r="G780" s="68"/>
      <c r="H780" s="68"/>
      <c r="I780" s="68"/>
    </row>
    <row r="781" spans="2:9">
      <c r="B781" s="68"/>
      <c r="C781" s="68"/>
      <c r="D781" s="68"/>
      <c r="E781" s="68"/>
      <c r="F781" s="68"/>
      <c r="G781" s="68"/>
      <c r="H781" s="68"/>
      <c r="I781" s="68"/>
    </row>
    <row r="782" spans="2:9">
      <c r="B782" s="68"/>
      <c r="C782" s="68"/>
      <c r="D782" s="68"/>
      <c r="E782" s="68"/>
      <c r="F782" s="68"/>
      <c r="G782" s="68"/>
      <c r="H782" s="68"/>
      <c r="I782" s="68"/>
    </row>
    <row r="783" spans="2:9">
      <c r="B783" s="68"/>
      <c r="C783" s="68"/>
      <c r="D783" s="68"/>
      <c r="E783" s="68"/>
      <c r="F783" s="68"/>
      <c r="G783" s="68"/>
      <c r="H783" s="68"/>
      <c r="I783" s="68"/>
    </row>
    <row r="784" spans="2:9">
      <c r="B784" s="68"/>
      <c r="C784" s="68"/>
      <c r="D784" s="68"/>
      <c r="E784" s="68"/>
      <c r="F784" s="68"/>
      <c r="G784" s="68"/>
      <c r="H784" s="68"/>
      <c r="I784" s="68"/>
    </row>
    <row r="785" spans="2:9">
      <c r="B785" s="68"/>
      <c r="C785" s="68"/>
      <c r="D785" s="68"/>
      <c r="E785" s="68"/>
      <c r="F785" s="68"/>
      <c r="G785" s="68"/>
      <c r="H785" s="68"/>
      <c r="I785" s="68"/>
    </row>
    <row r="786" spans="2:9">
      <c r="B786" s="68"/>
      <c r="C786" s="68"/>
      <c r="D786" s="68"/>
      <c r="E786" s="68"/>
      <c r="F786" s="68"/>
      <c r="G786" s="68"/>
      <c r="H786" s="68"/>
      <c r="I786" s="68"/>
    </row>
    <row r="787" spans="2:9">
      <c r="B787" s="68"/>
      <c r="C787" s="68"/>
      <c r="D787" s="68"/>
      <c r="E787" s="68"/>
      <c r="F787" s="68"/>
      <c r="G787" s="68"/>
      <c r="H787" s="68"/>
      <c r="I787" s="68"/>
    </row>
    <row r="788" spans="2:9">
      <c r="B788" s="68"/>
      <c r="C788" s="68"/>
      <c r="D788" s="68"/>
      <c r="E788" s="68"/>
      <c r="F788" s="68"/>
      <c r="G788" s="68"/>
      <c r="H788" s="68"/>
      <c r="I788" s="68"/>
    </row>
    <row r="789" spans="2:9">
      <c r="B789" s="68"/>
      <c r="C789" s="68"/>
      <c r="D789" s="68"/>
      <c r="E789" s="68"/>
      <c r="F789" s="68"/>
      <c r="G789" s="68"/>
      <c r="H789" s="68"/>
      <c r="I789" s="68"/>
    </row>
    <row r="790" spans="2:9">
      <c r="B790" s="68"/>
      <c r="C790" s="68"/>
      <c r="D790" s="68"/>
      <c r="E790" s="68"/>
      <c r="F790" s="68"/>
      <c r="G790" s="68"/>
      <c r="H790" s="68"/>
      <c r="I790" s="68"/>
    </row>
    <row r="791" spans="2:9">
      <c r="B791" s="68"/>
      <c r="C791" s="68"/>
      <c r="D791" s="68"/>
      <c r="E791" s="68"/>
      <c r="F791" s="68"/>
      <c r="G791" s="68"/>
      <c r="H791" s="68"/>
      <c r="I791" s="68"/>
    </row>
    <row r="792" spans="2:9">
      <c r="B792" s="68"/>
      <c r="C792" s="68"/>
      <c r="D792" s="68"/>
      <c r="E792" s="68"/>
      <c r="F792" s="68"/>
      <c r="G792" s="68"/>
      <c r="H792" s="68"/>
      <c r="I792" s="68"/>
    </row>
    <row r="793" spans="2:9">
      <c r="B793" s="68"/>
      <c r="C793" s="68"/>
      <c r="D793" s="68"/>
      <c r="E793" s="68"/>
      <c r="F793" s="68"/>
      <c r="G793" s="68"/>
      <c r="H793" s="68"/>
      <c r="I793" s="68"/>
    </row>
    <row r="794" spans="2:9">
      <c r="B794" s="68"/>
      <c r="C794" s="68"/>
      <c r="D794" s="68"/>
      <c r="E794" s="68"/>
      <c r="F794" s="68"/>
      <c r="G794" s="68"/>
      <c r="H794" s="68"/>
      <c r="I794" s="68"/>
    </row>
    <row r="795" spans="2:9">
      <c r="B795" s="68"/>
      <c r="C795" s="68"/>
      <c r="D795" s="68"/>
      <c r="E795" s="68"/>
      <c r="F795" s="68"/>
      <c r="G795" s="68"/>
      <c r="H795" s="68"/>
      <c r="I795" s="68"/>
    </row>
    <row r="796" spans="2:9">
      <c r="B796" s="68"/>
      <c r="C796" s="68"/>
      <c r="D796" s="68"/>
      <c r="E796" s="68"/>
      <c r="F796" s="68"/>
      <c r="G796" s="68"/>
      <c r="H796" s="68"/>
      <c r="I796" s="68"/>
    </row>
    <row r="797" spans="2:9">
      <c r="B797" s="68"/>
      <c r="C797" s="68"/>
      <c r="D797" s="68"/>
      <c r="E797" s="68"/>
      <c r="F797" s="68"/>
      <c r="G797" s="68"/>
      <c r="H797" s="68"/>
      <c r="I797" s="68"/>
    </row>
    <row r="798" spans="2:9">
      <c r="B798" s="68"/>
      <c r="C798" s="68"/>
      <c r="D798" s="68"/>
      <c r="E798" s="68"/>
      <c r="F798" s="68"/>
      <c r="G798" s="68"/>
      <c r="H798" s="68"/>
      <c r="I798" s="68"/>
    </row>
    <row r="799" spans="2:9">
      <c r="B799" s="68"/>
      <c r="C799" s="68"/>
      <c r="D799" s="68"/>
      <c r="E799" s="68"/>
      <c r="F799" s="68"/>
      <c r="G799" s="68"/>
      <c r="H799" s="68"/>
      <c r="I799" s="68"/>
    </row>
    <row r="800" spans="2:9">
      <c r="B800" s="68"/>
      <c r="C800" s="68"/>
      <c r="D800" s="68"/>
      <c r="E800" s="68"/>
      <c r="F800" s="68"/>
      <c r="G800" s="68"/>
      <c r="H800" s="68"/>
      <c r="I800" s="68"/>
    </row>
    <row r="801" spans="2:9">
      <c r="B801" s="68"/>
      <c r="C801" s="68"/>
      <c r="D801" s="68"/>
      <c r="E801" s="68"/>
      <c r="F801" s="68"/>
      <c r="G801" s="68"/>
      <c r="H801" s="68"/>
      <c r="I801" s="68"/>
    </row>
    <row r="802" spans="2:9">
      <c r="B802" s="68"/>
      <c r="C802" s="68"/>
      <c r="D802" s="68"/>
      <c r="E802" s="68"/>
      <c r="F802" s="68"/>
      <c r="G802" s="68"/>
      <c r="H802" s="68"/>
      <c r="I802" s="68"/>
    </row>
    <row r="803" spans="2:9">
      <c r="B803" s="68"/>
      <c r="C803" s="68"/>
      <c r="D803" s="68"/>
      <c r="E803" s="68"/>
      <c r="F803" s="68"/>
      <c r="G803" s="68"/>
      <c r="H803" s="68"/>
      <c r="I803" s="68"/>
    </row>
    <row r="804" spans="2:9">
      <c r="B804" s="68"/>
      <c r="C804" s="68"/>
      <c r="D804" s="68"/>
      <c r="E804" s="68"/>
      <c r="F804" s="68"/>
      <c r="G804" s="68"/>
      <c r="H804" s="68"/>
      <c r="I804" s="68"/>
    </row>
    <row r="805" spans="2:9">
      <c r="B805" s="68"/>
      <c r="C805" s="68"/>
      <c r="D805" s="68"/>
      <c r="E805" s="68"/>
      <c r="F805" s="68"/>
      <c r="G805" s="68"/>
      <c r="H805" s="68"/>
      <c r="I805" s="68"/>
    </row>
    <row r="806" spans="2:9">
      <c r="B806" s="68"/>
      <c r="C806" s="68"/>
      <c r="D806" s="68"/>
      <c r="E806" s="68"/>
      <c r="F806" s="68"/>
      <c r="G806" s="68"/>
      <c r="H806" s="68"/>
      <c r="I806" s="68"/>
    </row>
    <row r="807" spans="2:9">
      <c r="B807" s="68"/>
      <c r="C807" s="68"/>
      <c r="D807" s="68"/>
      <c r="E807" s="68"/>
      <c r="F807" s="68"/>
      <c r="G807" s="68"/>
      <c r="H807" s="68"/>
      <c r="I807" s="68"/>
    </row>
    <row r="808" spans="2:9">
      <c r="B808" s="68"/>
      <c r="C808" s="68"/>
      <c r="D808" s="68"/>
      <c r="E808" s="68"/>
      <c r="F808" s="68"/>
      <c r="G808" s="68"/>
      <c r="H808" s="68"/>
      <c r="I808" s="68"/>
    </row>
    <row r="809" spans="2:9">
      <c r="B809" s="68"/>
      <c r="C809" s="68"/>
      <c r="D809" s="68"/>
      <c r="E809" s="68"/>
      <c r="F809" s="68"/>
      <c r="G809" s="68"/>
      <c r="H809" s="68"/>
      <c r="I809" s="68"/>
    </row>
    <row r="810" spans="2:9">
      <c r="B810" s="68"/>
      <c r="C810" s="68"/>
      <c r="D810" s="68"/>
      <c r="E810" s="68"/>
      <c r="F810" s="68"/>
      <c r="G810" s="68"/>
      <c r="H810" s="68"/>
      <c r="I810" s="68"/>
    </row>
    <row r="811" spans="2:9">
      <c r="B811" s="68"/>
      <c r="C811" s="68"/>
      <c r="D811" s="68"/>
      <c r="E811" s="68"/>
      <c r="F811" s="68"/>
      <c r="G811" s="68"/>
      <c r="H811" s="68"/>
      <c r="I811" s="68"/>
    </row>
    <row r="812" spans="2:9">
      <c r="B812" s="68"/>
      <c r="C812" s="68"/>
      <c r="D812" s="68"/>
      <c r="E812" s="68"/>
      <c r="F812" s="68"/>
      <c r="G812" s="68"/>
      <c r="H812" s="68"/>
      <c r="I812" s="68"/>
    </row>
    <row r="813" spans="2:9">
      <c r="B813" s="68"/>
    </row>
    <row r="814" spans="2:9">
      <c r="B814" s="68"/>
    </row>
    <row r="815" spans="2:9">
      <c r="B815" s="68"/>
    </row>
    <row r="816" spans="2:9">
      <c r="B816" s="68"/>
    </row>
    <row r="817" spans="2:2">
      <c r="B817" s="68"/>
    </row>
    <row r="818" spans="2:2">
      <c r="B818" s="68"/>
    </row>
    <row r="819" spans="2:2">
      <c r="B819" s="68"/>
    </row>
    <row r="820" spans="2:2">
      <c r="B820" s="68"/>
    </row>
    <row r="821" spans="2:2">
      <c r="B821" s="68"/>
    </row>
    <row r="822" spans="2:2">
      <c r="B822" s="68"/>
    </row>
  </sheetData>
  <mergeCells count="3">
    <mergeCell ref="J226:L226"/>
    <mergeCell ref="J227:L227"/>
    <mergeCell ref="B6:L6"/>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tabColor theme="0" tint="-0.499984740745262"/>
  </sheetPr>
  <dimension ref="A2:E539"/>
  <sheetViews>
    <sheetView workbookViewId="0">
      <selection activeCell="E35" sqref="E35"/>
    </sheetView>
  </sheetViews>
  <sheetFormatPr baseColWidth="10" defaultColWidth="11" defaultRowHeight="15"/>
  <cols>
    <col min="1" max="1" width="3.625" style="1" customWidth="1"/>
    <col min="2" max="2" width="15.625" style="1" customWidth="1"/>
    <col min="3" max="3" width="10.625" style="1" customWidth="1"/>
    <col min="4" max="4" width="60.625" style="1" customWidth="1"/>
    <col min="5" max="5" width="15.625" style="1" customWidth="1"/>
    <col min="6" max="16384" width="11" style="1"/>
  </cols>
  <sheetData>
    <row r="2" spans="1:5" ht="18.75">
      <c r="A2" s="13"/>
      <c r="B2" s="2" t="str">
        <f>VLOOKUP("General_Header",Hidden_Translations!$B$11:$J$1040,Hidden_Translations!$C$8,FALSE)</f>
        <v>Améliorer l'efficacité énergétique de la chaîne du froid (ICCEE)</v>
      </c>
      <c r="C2" s="12"/>
      <c r="D2" s="12"/>
      <c r="E2" s="12"/>
    </row>
    <row r="4" spans="1:5" ht="18.75">
      <c r="A4" s="13"/>
      <c r="B4" s="3" t="str">
        <f>VLOOKUP("Versions_Header",Hidden_Translations!$B$11:$J$1040,Hidden_Translations!$C$8,FALSE)</f>
        <v>#N°0 : Orientation : Versions</v>
      </c>
      <c r="C4" s="14"/>
      <c r="D4" s="14"/>
      <c r="E4" s="14"/>
    </row>
    <row r="6" spans="1:5">
      <c r="A6" s="13"/>
      <c r="B6" s="46" t="str">
        <f>VLOOKUP("Versions_Header_Text",Hidden_Translations!$B$11:$J$1040,Hidden_Translations!$C$8,FALSE)</f>
        <v>Historique des versions</v>
      </c>
      <c r="C6" s="13"/>
      <c r="D6" s="13"/>
      <c r="E6" s="13"/>
    </row>
    <row r="8" spans="1:5" s="9" customFormat="1" ht="15" customHeight="1">
      <c r="A8" s="24"/>
      <c r="B8" s="164" t="str">
        <f>VLOOKUP("Versions_Table_Heading_Date",Hidden_Translations!$B$11:$J$1040,Hidden_Translations!$C$8,FALSE)</f>
        <v>Date</v>
      </c>
      <c r="C8" s="164" t="str">
        <f>VLOOKUP("Versions_Table_Heading_Version",Hidden_Translations!$B$11:$J$1040,Hidden_Translations!$C$8,FALSE)</f>
        <v>Version</v>
      </c>
      <c r="D8" s="164" t="str">
        <f>VLOOKUP("Versions_Table_Heading_Change",Hidden_Translations!$B$11:$J$1040,Hidden_Translations!$C$8,FALSE)</f>
        <v>Changement</v>
      </c>
      <c r="E8" s="165" t="str">
        <f>VLOOKUP("Versions_Table_Heading_Changeby",Hidden_Translations!$B$11:$J$1040,Hidden_Translations!$C$8,FALSE)</f>
        <v>Changement par</v>
      </c>
    </row>
    <row r="9" spans="1:5">
      <c r="A9" s="13"/>
      <c r="B9" s="15">
        <v>44316</v>
      </c>
      <c r="C9" s="172" t="s">
        <v>1243</v>
      </c>
      <c r="D9" s="187" t="s">
        <v>1245</v>
      </c>
      <c r="E9" s="188" t="s">
        <v>1244</v>
      </c>
    </row>
    <row r="10" spans="1:5" ht="15.75" customHeight="1">
      <c r="A10" s="13"/>
      <c r="B10" s="15"/>
      <c r="C10" s="173"/>
      <c r="D10" s="80"/>
      <c r="E10" s="17"/>
    </row>
    <row r="11" spans="1:5" ht="15" customHeight="1">
      <c r="A11" s="13"/>
      <c r="B11" s="18"/>
      <c r="C11" s="174"/>
      <c r="D11" s="82"/>
      <c r="E11" s="36"/>
    </row>
    <row r="12" spans="1:5" ht="15" customHeight="1">
      <c r="A12" s="13"/>
      <c r="B12" s="18"/>
      <c r="C12" s="175"/>
      <c r="D12" s="84"/>
      <c r="E12" s="36"/>
    </row>
    <row r="13" spans="1:5" ht="15" customHeight="1">
      <c r="A13" s="13"/>
      <c r="B13" s="18"/>
      <c r="C13" s="175"/>
      <c r="D13" s="91"/>
      <c r="E13" s="36"/>
    </row>
    <row r="14" spans="1:5" ht="15" customHeight="1">
      <c r="A14" s="13"/>
      <c r="B14" s="18"/>
      <c r="C14" s="175"/>
      <c r="D14" s="91"/>
      <c r="E14" s="36"/>
    </row>
    <row r="15" spans="1:5" ht="15" customHeight="1">
      <c r="A15" s="13"/>
      <c r="B15" s="18"/>
      <c r="C15" s="175"/>
      <c r="D15" s="91"/>
      <c r="E15" s="36"/>
    </row>
    <row r="16" spans="1:5" ht="15" customHeight="1">
      <c r="A16" s="13"/>
      <c r="B16" s="18"/>
      <c r="C16" s="176"/>
      <c r="D16" s="83"/>
      <c r="E16" s="36"/>
    </row>
    <row r="17" spans="1:5" ht="15" customHeight="1">
      <c r="A17" s="13"/>
      <c r="B17" s="18"/>
      <c r="C17" s="176"/>
      <c r="D17" s="83"/>
      <c r="E17" s="36"/>
    </row>
    <row r="18" spans="1:5" ht="15" customHeight="1">
      <c r="A18" s="13"/>
      <c r="B18" s="18"/>
      <c r="C18" s="177"/>
      <c r="D18" s="90"/>
      <c r="E18" s="79"/>
    </row>
    <row r="19" spans="1:5" ht="15" customHeight="1">
      <c r="A19" s="13"/>
      <c r="B19" s="18"/>
      <c r="C19" s="178"/>
      <c r="D19" s="108"/>
      <c r="E19" s="105"/>
    </row>
    <row r="20" spans="1:5">
      <c r="A20" s="13"/>
      <c r="B20" s="18"/>
      <c r="C20" s="179"/>
      <c r="D20" s="114"/>
      <c r="E20" s="115"/>
    </row>
    <row r="21" spans="1:5">
      <c r="A21" s="13"/>
      <c r="B21" s="18"/>
      <c r="C21" s="180"/>
      <c r="D21" s="117"/>
      <c r="E21" s="118"/>
    </row>
    <row r="22" spans="1:5">
      <c r="A22" s="13"/>
      <c r="B22" s="18"/>
      <c r="C22" s="181"/>
      <c r="D22" s="119"/>
      <c r="E22" s="120"/>
    </row>
    <row r="23" spans="1:5">
      <c r="A23" s="13"/>
      <c r="B23" s="18"/>
      <c r="C23" s="182"/>
      <c r="D23" s="130"/>
      <c r="E23" s="131"/>
    </row>
    <row r="24" spans="1:5">
      <c r="A24" s="13"/>
      <c r="B24" s="18"/>
      <c r="C24" s="183"/>
      <c r="D24" s="146"/>
      <c r="E24" s="131"/>
    </row>
    <row r="25" spans="1:5">
      <c r="A25" s="13"/>
      <c r="B25" s="18"/>
      <c r="C25" s="184"/>
      <c r="D25" s="81"/>
      <c r="E25" s="17"/>
    </row>
    <row r="26" spans="1:5">
      <c r="A26" s="13"/>
      <c r="B26" s="18"/>
      <c r="C26" s="184"/>
      <c r="D26" s="81"/>
      <c r="E26" s="17"/>
    </row>
    <row r="27" spans="1:5">
      <c r="A27" s="13"/>
      <c r="B27" s="18"/>
      <c r="C27" s="184"/>
      <c r="D27" s="81"/>
      <c r="E27" s="17"/>
    </row>
    <row r="28" spans="1:5">
      <c r="A28" s="13"/>
      <c r="B28" s="18"/>
      <c r="C28" s="184"/>
      <c r="D28" s="81"/>
      <c r="E28" s="17"/>
    </row>
    <row r="29" spans="1:5">
      <c r="A29" s="13"/>
      <c r="B29" s="18"/>
      <c r="C29" s="184"/>
      <c r="D29" s="81"/>
      <c r="E29" s="17"/>
    </row>
    <row r="30" spans="1:5">
      <c r="A30" s="13"/>
      <c r="B30" s="18"/>
      <c r="C30" s="184"/>
      <c r="D30" s="81"/>
      <c r="E30" s="17"/>
    </row>
    <row r="31" spans="1:5">
      <c r="A31" s="13"/>
      <c r="B31" s="18"/>
      <c r="C31" s="184"/>
      <c r="D31" s="81"/>
      <c r="E31" s="17"/>
    </row>
    <row r="32" spans="1:5">
      <c r="A32" s="13"/>
      <c r="B32" s="18"/>
      <c r="C32" s="184"/>
      <c r="D32" s="81"/>
      <c r="E32" s="17"/>
    </row>
    <row r="33" spans="1:5">
      <c r="A33" s="13"/>
      <c r="B33" s="18"/>
      <c r="C33" s="184"/>
      <c r="D33" s="81"/>
      <c r="E33" s="17"/>
    </row>
    <row r="34" spans="1:5">
      <c r="A34" s="13"/>
      <c r="B34" s="18"/>
      <c r="C34" s="184"/>
      <c r="D34" s="81"/>
      <c r="E34" s="17"/>
    </row>
    <row r="35" spans="1:5">
      <c r="A35" s="13"/>
      <c r="B35" s="18"/>
      <c r="C35" s="184"/>
      <c r="D35" s="81"/>
      <c r="E35" s="17"/>
    </row>
    <row r="36" spans="1:5">
      <c r="A36" s="13"/>
      <c r="B36" s="13"/>
      <c r="C36" s="185"/>
      <c r="D36" s="13"/>
      <c r="E36" s="13"/>
    </row>
    <row r="37" spans="1:5">
      <c r="A37" s="13"/>
      <c r="B37" s="13"/>
      <c r="C37" s="185"/>
      <c r="D37" s="13"/>
      <c r="E37" s="13"/>
    </row>
    <row r="38" spans="1:5">
      <c r="A38" s="13"/>
      <c r="B38" s="13"/>
      <c r="C38" s="185"/>
      <c r="D38" s="13"/>
      <c r="E38" s="13"/>
    </row>
    <row r="39" spans="1:5">
      <c r="A39" s="13"/>
      <c r="B39" s="13"/>
      <c r="C39" s="185"/>
      <c r="D39" s="13"/>
      <c r="E39" s="13"/>
    </row>
    <row r="40" spans="1:5">
      <c r="A40" s="13"/>
      <c r="B40" s="13"/>
      <c r="C40" s="185"/>
      <c r="D40" s="13"/>
      <c r="E40" s="13"/>
    </row>
    <row r="41" spans="1:5">
      <c r="A41" s="13"/>
      <c r="B41" s="13"/>
      <c r="C41" s="185"/>
      <c r="D41" s="13"/>
      <c r="E41" s="13"/>
    </row>
    <row r="42" spans="1:5">
      <c r="A42" s="13"/>
      <c r="B42" s="13"/>
      <c r="C42" s="13"/>
      <c r="D42" s="13"/>
      <c r="E42" s="13"/>
    </row>
    <row r="43" spans="1:5">
      <c r="A43" s="13"/>
      <c r="B43" s="13"/>
      <c r="C43" s="13"/>
      <c r="D43" s="13"/>
      <c r="E43" s="13"/>
    </row>
    <row r="44" spans="1:5">
      <c r="A44" s="13"/>
      <c r="B44" s="13"/>
      <c r="C44" s="13"/>
      <c r="D44" s="13"/>
      <c r="E44" s="13"/>
    </row>
    <row r="45" spans="1:5">
      <c r="A45" s="13"/>
      <c r="B45" s="13"/>
      <c r="C45" s="13"/>
      <c r="D45" s="13"/>
      <c r="E45" s="13"/>
    </row>
    <row r="46" spans="1:5">
      <c r="A46" s="13"/>
      <c r="B46" s="13"/>
      <c r="C46" s="13"/>
      <c r="D46" s="13"/>
      <c r="E46" s="13"/>
    </row>
    <row r="47" spans="1:5">
      <c r="A47" s="13"/>
      <c r="B47" s="13"/>
      <c r="C47" s="13"/>
      <c r="D47" s="13"/>
      <c r="E47" s="13"/>
    </row>
    <row r="48" spans="1:5">
      <c r="A48" s="13"/>
      <c r="B48" s="13"/>
      <c r="C48" s="13"/>
      <c r="D48" s="13"/>
      <c r="E48" s="13"/>
    </row>
    <row r="49" spans="1:5">
      <c r="A49" s="13"/>
      <c r="B49" s="13"/>
      <c r="C49" s="13"/>
      <c r="D49" s="13"/>
      <c r="E49" s="13"/>
    </row>
    <row r="50" spans="1:5">
      <c r="A50" s="13"/>
      <c r="B50" s="13"/>
      <c r="C50" s="13"/>
      <c r="D50" s="13"/>
      <c r="E50" s="13"/>
    </row>
    <row r="51" spans="1:5">
      <c r="A51" s="13"/>
      <c r="B51" s="13"/>
      <c r="C51" s="13"/>
      <c r="D51" s="13"/>
      <c r="E51" s="13"/>
    </row>
    <row r="52" spans="1:5">
      <c r="A52" s="13"/>
      <c r="B52" s="13"/>
      <c r="C52" s="13"/>
      <c r="D52" s="13"/>
      <c r="E52" s="13"/>
    </row>
    <row r="53" spans="1:5">
      <c r="A53" s="13"/>
      <c r="B53" s="13"/>
      <c r="C53" s="13"/>
      <c r="D53" s="13"/>
      <c r="E53" s="13"/>
    </row>
    <row r="54" spans="1:5">
      <c r="A54" s="13"/>
      <c r="B54" s="13"/>
      <c r="C54" s="13"/>
      <c r="D54" s="13"/>
      <c r="E54" s="13"/>
    </row>
    <row r="55" spans="1:5">
      <c r="A55" s="13"/>
      <c r="B55" s="13"/>
      <c r="C55" s="13"/>
      <c r="D55" s="13"/>
      <c r="E55" s="13"/>
    </row>
    <row r="56" spans="1:5">
      <c r="A56" s="13"/>
      <c r="B56" s="13"/>
      <c r="C56" s="13"/>
      <c r="D56" s="13"/>
      <c r="E56" s="13"/>
    </row>
    <row r="57" spans="1:5">
      <c r="A57" s="13"/>
      <c r="B57" s="13"/>
      <c r="C57" s="13"/>
      <c r="D57" s="13"/>
      <c r="E57" s="13"/>
    </row>
    <row r="58" spans="1:5">
      <c r="A58" s="13"/>
      <c r="B58" s="13"/>
      <c r="C58" s="13"/>
      <c r="D58" s="13"/>
      <c r="E58" s="13"/>
    </row>
    <row r="59" spans="1:5">
      <c r="A59" s="13"/>
      <c r="B59" s="13"/>
      <c r="C59" s="13"/>
      <c r="D59" s="13"/>
      <c r="E59" s="13"/>
    </row>
    <row r="60" spans="1:5">
      <c r="A60" s="13"/>
      <c r="B60" s="13"/>
      <c r="C60" s="13"/>
      <c r="D60" s="13"/>
      <c r="E60" s="13"/>
    </row>
    <row r="61" spans="1:5">
      <c r="A61" s="13"/>
      <c r="B61" s="13"/>
      <c r="C61" s="13"/>
      <c r="D61" s="13"/>
      <c r="E61" s="13"/>
    </row>
    <row r="62" spans="1:5">
      <c r="A62" s="13"/>
      <c r="B62" s="13"/>
      <c r="C62" s="13"/>
      <c r="D62" s="13"/>
      <c r="E62" s="13"/>
    </row>
    <row r="63" spans="1:5">
      <c r="A63" s="13"/>
      <c r="B63" s="13"/>
      <c r="C63" s="13"/>
      <c r="D63" s="13"/>
      <c r="E63" s="13"/>
    </row>
    <row r="64" spans="1:5">
      <c r="A64" s="13"/>
      <c r="B64" s="13"/>
      <c r="C64" s="13"/>
      <c r="D64" s="13"/>
      <c r="E64" s="13"/>
    </row>
    <row r="65" spans="1:5">
      <c r="A65" s="13"/>
      <c r="B65" s="13"/>
      <c r="C65" s="13"/>
      <c r="D65" s="13"/>
      <c r="E65" s="13"/>
    </row>
    <row r="66" spans="1:5">
      <c r="A66" s="13"/>
      <c r="B66" s="13"/>
      <c r="C66" s="13"/>
      <c r="D66" s="13"/>
      <c r="E66" s="13"/>
    </row>
    <row r="67" spans="1:5">
      <c r="A67" s="13"/>
      <c r="B67" s="13"/>
      <c r="C67" s="13"/>
      <c r="D67" s="13"/>
      <c r="E67" s="13"/>
    </row>
    <row r="68" spans="1:5">
      <c r="A68" s="13"/>
      <c r="B68" s="13"/>
      <c r="C68" s="13"/>
      <c r="D68" s="13"/>
      <c r="E68" s="13"/>
    </row>
    <row r="69" spans="1:5">
      <c r="A69" s="13"/>
      <c r="B69" s="13"/>
      <c r="C69" s="13"/>
      <c r="D69" s="13"/>
      <c r="E69" s="13"/>
    </row>
    <row r="70" spans="1:5">
      <c r="A70" s="13"/>
      <c r="B70" s="13"/>
      <c r="C70" s="13"/>
      <c r="D70" s="13"/>
      <c r="E70" s="13"/>
    </row>
    <row r="71" spans="1:5">
      <c r="A71" s="13"/>
      <c r="B71" s="13"/>
      <c r="C71" s="13"/>
      <c r="D71" s="13"/>
      <c r="E71" s="13"/>
    </row>
    <row r="72" spans="1:5">
      <c r="A72" s="13"/>
      <c r="B72" s="13"/>
      <c r="C72" s="13"/>
      <c r="D72" s="13"/>
      <c r="E72" s="13"/>
    </row>
    <row r="73" spans="1:5">
      <c r="A73" s="13"/>
      <c r="B73" s="13"/>
      <c r="C73" s="13"/>
      <c r="D73" s="13"/>
      <c r="E73" s="13"/>
    </row>
    <row r="74" spans="1:5">
      <c r="A74" s="13"/>
      <c r="B74" s="13"/>
      <c r="C74" s="13"/>
      <c r="D74" s="13"/>
      <c r="E74" s="13"/>
    </row>
    <row r="75" spans="1:5">
      <c r="A75" s="13"/>
      <c r="B75" s="13"/>
      <c r="C75" s="13"/>
      <c r="D75" s="13"/>
      <c r="E75" s="13"/>
    </row>
    <row r="76" spans="1:5">
      <c r="A76" s="13"/>
      <c r="B76" s="13"/>
      <c r="C76" s="13"/>
      <c r="D76" s="13"/>
      <c r="E76" s="13"/>
    </row>
    <row r="77" spans="1:5">
      <c r="A77" s="13"/>
      <c r="B77" s="13"/>
      <c r="C77" s="13"/>
      <c r="D77" s="13"/>
      <c r="E77" s="13"/>
    </row>
    <row r="78" spans="1:5">
      <c r="A78" s="13"/>
      <c r="B78" s="13"/>
      <c r="C78" s="13"/>
      <c r="D78" s="13"/>
      <c r="E78" s="13"/>
    </row>
    <row r="79" spans="1:5">
      <c r="A79" s="13"/>
      <c r="B79" s="13"/>
      <c r="C79" s="13"/>
      <c r="D79" s="13"/>
      <c r="E79" s="13"/>
    </row>
    <row r="80" spans="1:5">
      <c r="A80" s="13"/>
      <c r="B80" s="13"/>
      <c r="C80" s="13"/>
      <c r="D80" s="13"/>
      <c r="E80" s="13"/>
    </row>
    <row r="81" spans="1:5">
      <c r="A81" s="13"/>
      <c r="B81" s="13"/>
      <c r="C81" s="13"/>
      <c r="D81" s="13"/>
      <c r="E81" s="13"/>
    </row>
    <row r="82" spans="1:5">
      <c r="A82" s="13"/>
      <c r="B82" s="13"/>
      <c r="C82" s="13"/>
      <c r="D82" s="13"/>
      <c r="E82" s="13"/>
    </row>
    <row r="83" spans="1:5">
      <c r="A83" s="13"/>
      <c r="B83" s="13"/>
      <c r="C83" s="13"/>
      <c r="D83" s="13"/>
      <c r="E83" s="13"/>
    </row>
    <row r="84" spans="1:5">
      <c r="A84" s="13"/>
      <c r="B84" s="13"/>
      <c r="C84" s="13"/>
      <c r="D84" s="13"/>
      <c r="E84" s="13"/>
    </row>
    <row r="85" spans="1:5">
      <c r="A85" s="13"/>
      <c r="B85" s="13"/>
      <c r="C85" s="13"/>
      <c r="D85" s="13"/>
      <c r="E85" s="13"/>
    </row>
    <row r="86" spans="1:5">
      <c r="A86" s="13"/>
      <c r="B86" s="13"/>
      <c r="C86" s="13"/>
      <c r="D86" s="13"/>
      <c r="E86" s="13"/>
    </row>
    <row r="87" spans="1:5">
      <c r="A87" s="13"/>
      <c r="B87" s="13"/>
      <c r="C87" s="13"/>
      <c r="D87" s="13"/>
      <c r="E87" s="13"/>
    </row>
    <row r="88" spans="1:5">
      <c r="A88" s="13"/>
      <c r="B88" s="13"/>
      <c r="C88" s="13"/>
      <c r="D88" s="13"/>
      <c r="E88" s="13"/>
    </row>
    <row r="89" spans="1:5">
      <c r="A89" s="13"/>
      <c r="B89" s="13"/>
      <c r="C89" s="13"/>
      <c r="D89" s="13"/>
      <c r="E89" s="13"/>
    </row>
    <row r="90" spans="1:5">
      <c r="A90" s="13"/>
      <c r="B90" s="13"/>
      <c r="C90" s="13"/>
      <c r="D90" s="13"/>
      <c r="E90" s="13"/>
    </row>
    <row r="91" spans="1:5">
      <c r="A91" s="13"/>
      <c r="B91" s="13"/>
      <c r="C91" s="13"/>
      <c r="D91" s="13"/>
      <c r="E91" s="13"/>
    </row>
    <row r="92" spans="1:5">
      <c r="A92" s="13"/>
      <c r="B92" s="13"/>
      <c r="C92" s="13"/>
      <c r="D92" s="13"/>
      <c r="E92" s="13"/>
    </row>
    <row r="93" spans="1:5">
      <c r="A93" s="13"/>
      <c r="B93" s="13"/>
      <c r="C93" s="13"/>
      <c r="D93" s="13"/>
      <c r="E93" s="13"/>
    </row>
    <row r="94" spans="1:5">
      <c r="A94" s="13"/>
      <c r="B94" s="13"/>
      <c r="C94" s="13"/>
      <c r="D94" s="13"/>
      <c r="E94" s="13"/>
    </row>
    <row r="95" spans="1:5">
      <c r="A95" s="13"/>
      <c r="B95" s="13"/>
      <c r="C95" s="13"/>
      <c r="D95" s="13"/>
      <c r="E95" s="13"/>
    </row>
    <row r="96" spans="1:5">
      <c r="A96" s="13"/>
      <c r="B96" s="13"/>
      <c r="C96" s="13"/>
      <c r="D96" s="13"/>
      <c r="E96" s="13"/>
    </row>
    <row r="97" spans="1:5">
      <c r="A97" s="13"/>
      <c r="B97" s="13"/>
      <c r="C97" s="13"/>
      <c r="D97" s="13"/>
      <c r="E97" s="13"/>
    </row>
    <row r="98" spans="1:5">
      <c r="A98" s="13"/>
      <c r="B98" s="13"/>
      <c r="C98" s="13"/>
      <c r="D98" s="13"/>
      <c r="E98" s="13"/>
    </row>
    <row r="99" spans="1:5">
      <c r="A99" s="13"/>
      <c r="B99" s="13"/>
      <c r="C99" s="13"/>
      <c r="D99" s="13"/>
      <c r="E99" s="13"/>
    </row>
    <row r="100" spans="1:5">
      <c r="A100" s="13"/>
      <c r="B100" s="13"/>
      <c r="C100" s="13"/>
      <c r="D100" s="13"/>
      <c r="E100" s="13"/>
    </row>
    <row r="101" spans="1:5">
      <c r="A101" s="13"/>
      <c r="B101" s="13"/>
      <c r="C101" s="13"/>
      <c r="D101" s="13"/>
      <c r="E101" s="13"/>
    </row>
    <row r="102" spans="1:5">
      <c r="A102" s="13"/>
      <c r="B102" s="13"/>
      <c r="C102" s="13"/>
      <c r="D102" s="13"/>
      <c r="E102" s="13"/>
    </row>
    <row r="103" spans="1:5">
      <c r="A103" s="13"/>
      <c r="B103" s="13"/>
      <c r="C103" s="13"/>
      <c r="D103" s="13"/>
      <c r="E103" s="13"/>
    </row>
    <row r="104" spans="1:5">
      <c r="A104" s="13"/>
      <c r="B104" s="13"/>
      <c r="C104" s="13"/>
      <c r="D104" s="13"/>
      <c r="E104" s="13"/>
    </row>
    <row r="105" spans="1:5">
      <c r="A105" s="13"/>
      <c r="B105" s="13"/>
      <c r="C105" s="13"/>
      <c r="D105" s="13"/>
      <c r="E105" s="13"/>
    </row>
    <row r="106" spans="1:5">
      <c r="A106" s="13"/>
      <c r="B106" s="13"/>
      <c r="C106" s="13"/>
      <c r="D106" s="13"/>
      <c r="E106" s="13"/>
    </row>
    <row r="107" spans="1:5">
      <c r="A107" s="13"/>
      <c r="B107" s="13"/>
      <c r="C107" s="13"/>
      <c r="D107" s="13"/>
      <c r="E107" s="13"/>
    </row>
    <row r="108" spans="1:5">
      <c r="A108" s="13"/>
      <c r="B108" s="13"/>
      <c r="C108" s="13"/>
      <c r="D108" s="13"/>
      <c r="E108" s="13"/>
    </row>
    <row r="109" spans="1:5">
      <c r="A109" s="13"/>
      <c r="B109" s="13"/>
      <c r="C109" s="13"/>
      <c r="D109" s="13"/>
      <c r="E109" s="13"/>
    </row>
    <row r="110" spans="1:5">
      <c r="A110" s="13"/>
      <c r="B110" s="13"/>
      <c r="C110" s="13"/>
      <c r="D110" s="13"/>
      <c r="E110" s="13"/>
    </row>
    <row r="111" spans="1:5">
      <c r="A111" s="13"/>
      <c r="B111" s="13"/>
      <c r="C111" s="13"/>
      <c r="D111" s="13"/>
      <c r="E111" s="13"/>
    </row>
    <row r="112" spans="1:5">
      <c r="A112" s="13"/>
      <c r="B112" s="13"/>
      <c r="C112" s="13"/>
      <c r="D112" s="13"/>
      <c r="E112" s="13"/>
    </row>
    <row r="113" spans="1:5">
      <c r="A113" s="13"/>
      <c r="B113" s="13"/>
      <c r="C113" s="13"/>
      <c r="D113" s="13"/>
      <c r="E113" s="13"/>
    </row>
    <row r="114" spans="1:5">
      <c r="A114" s="13"/>
      <c r="B114" s="13"/>
      <c r="C114" s="13"/>
      <c r="D114" s="13"/>
      <c r="E114" s="13"/>
    </row>
    <row r="115" spans="1:5">
      <c r="A115" s="13"/>
      <c r="B115" s="13"/>
      <c r="C115" s="13"/>
      <c r="D115" s="13"/>
      <c r="E115" s="13"/>
    </row>
    <row r="116" spans="1:5">
      <c r="A116" s="13"/>
      <c r="B116" s="13"/>
      <c r="C116" s="13"/>
      <c r="D116" s="13"/>
      <c r="E116" s="13"/>
    </row>
    <row r="117" spans="1:5">
      <c r="A117" s="13"/>
      <c r="B117" s="13"/>
      <c r="C117" s="13"/>
      <c r="D117" s="13"/>
      <c r="E117" s="13"/>
    </row>
    <row r="118" spans="1:5">
      <c r="A118" s="13"/>
      <c r="B118" s="13"/>
      <c r="C118" s="13"/>
      <c r="D118" s="13"/>
      <c r="E118" s="13"/>
    </row>
    <row r="119" spans="1:5">
      <c r="A119" s="13"/>
      <c r="B119" s="13"/>
      <c r="C119" s="13"/>
      <c r="D119" s="13"/>
      <c r="E119" s="13"/>
    </row>
    <row r="120" spans="1:5">
      <c r="A120" s="13"/>
      <c r="B120" s="13"/>
      <c r="C120" s="13"/>
      <c r="D120" s="13"/>
      <c r="E120" s="13"/>
    </row>
    <row r="121" spans="1:5">
      <c r="A121" s="13"/>
      <c r="B121" s="13"/>
      <c r="C121" s="13"/>
      <c r="D121" s="13"/>
      <c r="E121" s="13"/>
    </row>
    <row r="122" spans="1:5">
      <c r="A122" s="13"/>
      <c r="B122" s="13"/>
      <c r="C122" s="13"/>
      <c r="D122" s="13"/>
      <c r="E122" s="13"/>
    </row>
    <row r="123" spans="1:5">
      <c r="A123" s="13"/>
      <c r="B123" s="13"/>
      <c r="C123" s="13"/>
      <c r="D123" s="13"/>
      <c r="E123" s="13"/>
    </row>
    <row r="124" spans="1:5">
      <c r="A124" s="13"/>
      <c r="B124" s="13"/>
      <c r="C124" s="13"/>
      <c r="D124" s="13"/>
      <c r="E124" s="13"/>
    </row>
    <row r="125" spans="1:5">
      <c r="A125" s="13"/>
      <c r="B125" s="13"/>
      <c r="C125" s="13"/>
      <c r="D125" s="13"/>
      <c r="E125" s="13"/>
    </row>
    <row r="126" spans="1:5">
      <c r="A126" s="13"/>
      <c r="B126" s="13"/>
      <c r="C126" s="13"/>
      <c r="D126" s="13"/>
      <c r="E126" s="13"/>
    </row>
    <row r="127" spans="1:5">
      <c r="A127" s="13"/>
      <c r="B127" s="13"/>
      <c r="C127" s="13"/>
      <c r="D127" s="13"/>
      <c r="E127" s="13"/>
    </row>
    <row r="128" spans="1:5">
      <c r="A128" s="13"/>
      <c r="B128" s="13"/>
      <c r="C128" s="13"/>
      <c r="D128" s="13"/>
      <c r="E128" s="13"/>
    </row>
    <row r="129" spans="1:5">
      <c r="A129" s="13"/>
      <c r="B129" s="13"/>
      <c r="C129" s="13"/>
      <c r="D129" s="13"/>
      <c r="E129" s="13"/>
    </row>
    <row r="130" spans="1:5">
      <c r="A130" s="13"/>
      <c r="B130" s="13"/>
      <c r="C130" s="13"/>
      <c r="D130" s="13"/>
      <c r="E130" s="13"/>
    </row>
    <row r="131" spans="1:5">
      <c r="A131" s="13"/>
      <c r="B131" s="13"/>
      <c r="C131" s="13"/>
      <c r="D131" s="13"/>
      <c r="E131" s="13"/>
    </row>
    <row r="132" spans="1:5">
      <c r="A132" s="13"/>
      <c r="B132" s="13"/>
      <c r="C132" s="13"/>
      <c r="D132" s="13"/>
      <c r="E132" s="13"/>
    </row>
    <row r="133" spans="1:5">
      <c r="A133" s="13"/>
      <c r="B133" s="13"/>
      <c r="C133" s="13"/>
      <c r="D133" s="13"/>
      <c r="E133" s="13"/>
    </row>
    <row r="134" spans="1:5">
      <c r="A134" s="13"/>
      <c r="B134" s="13"/>
      <c r="C134" s="13"/>
      <c r="D134" s="13"/>
      <c r="E134" s="13"/>
    </row>
    <row r="135" spans="1:5">
      <c r="A135" s="13"/>
      <c r="B135" s="13"/>
      <c r="C135" s="13"/>
      <c r="D135" s="13"/>
      <c r="E135" s="13"/>
    </row>
    <row r="136" spans="1:5">
      <c r="A136" s="13"/>
      <c r="B136" s="13"/>
      <c r="C136" s="13"/>
      <c r="D136" s="13"/>
      <c r="E136" s="13"/>
    </row>
    <row r="137" spans="1:5">
      <c r="A137" s="13"/>
      <c r="B137" s="13"/>
      <c r="C137" s="13"/>
      <c r="D137" s="13"/>
      <c r="E137" s="13"/>
    </row>
    <row r="138" spans="1:5">
      <c r="A138" s="13"/>
      <c r="B138" s="13"/>
      <c r="C138" s="13"/>
      <c r="D138" s="13"/>
      <c r="E138" s="13"/>
    </row>
    <row r="139" spans="1:5">
      <c r="A139" s="13"/>
      <c r="B139" s="13"/>
      <c r="C139" s="13"/>
      <c r="D139" s="13"/>
      <c r="E139" s="13"/>
    </row>
    <row r="140" spans="1:5">
      <c r="A140" s="13"/>
      <c r="B140" s="13"/>
      <c r="C140" s="13"/>
      <c r="D140" s="13"/>
      <c r="E140" s="13"/>
    </row>
    <row r="141" spans="1:5">
      <c r="A141" s="13"/>
      <c r="B141" s="13"/>
      <c r="C141" s="13"/>
      <c r="D141" s="13"/>
      <c r="E141" s="13"/>
    </row>
    <row r="142" spans="1:5">
      <c r="A142" s="13"/>
      <c r="B142" s="13"/>
      <c r="C142" s="13"/>
      <c r="D142" s="13"/>
      <c r="E142" s="13"/>
    </row>
    <row r="143" spans="1:5">
      <c r="A143" s="13"/>
      <c r="B143" s="13"/>
      <c r="C143" s="13"/>
      <c r="D143" s="13"/>
      <c r="E143" s="13"/>
    </row>
    <row r="144" spans="1:5">
      <c r="A144" s="13"/>
      <c r="B144" s="13"/>
      <c r="C144" s="13"/>
      <c r="D144" s="13"/>
      <c r="E144" s="13"/>
    </row>
    <row r="145" spans="1:5">
      <c r="A145" s="13"/>
      <c r="B145" s="13"/>
      <c r="C145" s="13"/>
      <c r="D145" s="13"/>
      <c r="E145" s="13"/>
    </row>
    <row r="146" spans="1:5">
      <c r="A146" s="13"/>
      <c r="B146" s="13"/>
      <c r="C146" s="13"/>
      <c r="D146" s="13"/>
      <c r="E146" s="13"/>
    </row>
    <row r="147" spans="1:5">
      <c r="A147" s="13"/>
      <c r="B147" s="13"/>
      <c r="C147" s="13"/>
      <c r="D147" s="13"/>
      <c r="E147" s="13"/>
    </row>
    <row r="148" spans="1:5">
      <c r="A148" s="13"/>
      <c r="B148" s="13"/>
      <c r="C148" s="13"/>
      <c r="D148" s="13"/>
      <c r="E148" s="13"/>
    </row>
    <row r="149" spans="1:5">
      <c r="A149" s="13"/>
      <c r="B149" s="13"/>
      <c r="C149" s="13"/>
      <c r="D149" s="13"/>
      <c r="E149" s="13"/>
    </row>
    <row r="150" spans="1:5">
      <c r="A150" s="13"/>
      <c r="B150" s="13"/>
      <c r="C150" s="13"/>
      <c r="D150" s="13"/>
      <c r="E150" s="13"/>
    </row>
    <row r="151" spans="1:5">
      <c r="A151" s="13"/>
      <c r="B151" s="13"/>
      <c r="C151" s="13"/>
      <c r="D151" s="13"/>
      <c r="E151" s="13"/>
    </row>
    <row r="152" spans="1:5">
      <c r="A152" s="13"/>
      <c r="B152" s="13"/>
      <c r="C152" s="13"/>
      <c r="D152" s="13"/>
      <c r="E152" s="13"/>
    </row>
    <row r="153" spans="1:5">
      <c r="A153" s="13"/>
      <c r="B153" s="13"/>
      <c r="C153" s="13"/>
      <c r="D153" s="13"/>
      <c r="E153" s="13"/>
    </row>
    <row r="154" spans="1:5">
      <c r="A154" s="13"/>
      <c r="B154" s="13"/>
      <c r="C154" s="13"/>
      <c r="D154" s="13"/>
      <c r="E154" s="13"/>
    </row>
    <row r="155" spans="1:5">
      <c r="A155" s="13"/>
      <c r="B155" s="13"/>
      <c r="C155" s="13"/>
      <c r="D155" s="13"/>
      <c r="E155" s="13"/>
    </row>
    <row r="156" spans="1:5">
      <c r="A156" s="13"/>
      <c r="B156" s="13"/>
      <c r="C156" s="13"/>
      <c r="D156" s="13"/>
      <c r="E156" s="13"/>
    </row>
    <row r="157" spans="1:5">
      <c r="A157" s="13"/>
      <c r="B157" s="13"/>
      <c r="C157" s="13"/>
      <c r="D157" s="13"/>
      <c r="E157" s="13"/>
    </row>
    <row r="158" spans="1:5">
      <c r="A158" s="13"/>
      <c r="B158" s="13"/>
      <c r="C158" s="13"/>
      <c r="D158" s="13"/>
      <c r="E158" s="13"/>
    </row>
    <row r="159" spans="1:5">
      <c r="A159" s="13"/>
      <c r="B159" s="13"/>
      <c r="C159" s="13"/>
      <c r="D159" s="13"/>
      <c r="E159" s="13"/>
    </row>
    <row r="160" spans="1:5">
      <c r="A160" s="13"/>
      <c r="B160" s="13"/>
      <c r="C160" s="13"/>
      <c r="D160" s="13"/>
      <c r="E160" s="13"/>
    </row>
    <row r="161" spans="1:5">
      <c r="A161" s="13"/>
      <c r="B161" s="13"/>
      <c r="C161" s="13"/>
      <c r="D161" s="13"/>
      <c r="E161" s="13"/>
    </row>
    <row r="162" spans="1:5">
      <c r="A162" s="13"/>
      <c r="B162" s="13"/>
      <c r="C162" s="13"/>
      <c r="D162" s="13"/>
      <c r="E162" s="13"/>
    </row>
    <row r="163" spans="1:5">
      <c r="A163" s="13"/>
      <c r="B163" s="13"/>
      <c r="C163" s="13"/>
      <c r="D163" s="13"/>
      <c r="E163" s="13"/>
    </row>
    <row r="164" spans="1:5">
      <c r="A164" s="13"/>
      <c r="B164" s="13"/>
      <c r="C164" s="13"/>
      <c r="D164" s="13"/>
      <c r="E164" s="13"/>
    </row>
    <row r="165" spans="1:5">
      <c r="A165" s="13"/>
      <c r="B165" s="13"/>
      <c r="C165" s="13"/>
      <c r="D165" s="13"/>
      <c r="E165" s="13"/>
    </row>
    <row r="166" spans="1:5">
      <c r="A166" s="13"/>
      <c r="B166" s="13"/>
      <c r="C166" s="13"/>
      <c r="D166" s="13"/>
      <c r="E166" s="13"/>
    </row>
    <row r="167" spans="1:5">
      <c r="A167" s="13"/>
      <c r="B167" s="13"/>
      <c r="C167" s="13"/>
      <c r="D167" s="13"/>
      <c r="E167" s="13"/>
    </row>
    <row r="168" spans="1:5">
      <c r="A168" s="13"/>
      <c r="B168" s="13"/>
      <c r="C168" s="13"/>
      <c r="D168" s="13"/>
      <c r="E168" s="13"/>
    </row>
    <row r="169" spans="1:5">
      <c r="A169" s="13"/>
      <c r="B169" s="13"/>
      <c r="C169" s="13"/>
      <c r="D169" s="13"/>
      <c r="E169" s="13"/>
    </row>
    <row r="170" spans="1:5">
      <c r="A170" s="13"/>
      <c r="B170" s="13"/>
      <c r="C170" s="13"/>
      <c r="D170" s="13"/>
      <c r="E170" s="13"/>
    </row>
    <row r="171" spans="1:5">
      <c r="A171" s="13"/>
      <c r="B171" s="13"/>
      <c r="C171" s="13"/>
      <c r="D171" s="13"/>
      <c r="E171" s="13"/>
    </row>
    <row r="172" spans="1:5">
      <c r="A172" s="13"/>
      <c r="B172" s="13"/>
      <c r="C172" s="13"/>
      <c r="D172" s="13"/>
      <c r="E172" s="13"/>
    </row>
    <row r="173" spans="1:5">
      <c r="A173" s="13"/>
      <c r="B173" s="13"/>
      <c r="C173" s="13"/>
      <c r="D173" s="13"/>
      <c r="E173" s="13"/>
    </row>
    <row r="174" spans="1:5">
      <c r="A174" s="13"/>
      <c r="B174" s="13"/>
      <c r="C174" s="13"/>
      <c r="D174" s="13"/>
      <c r="E174" s="13"/>
    </row>
    <row r="175" spans="1:5">
      <c r="A175" s="13"/>
      <c r="B175" s="13"/>
      <c r="C175" s="13"/>
      <c r="D175" s="13"/>
      <c r="E175" s="13"/>
    </row>
    <row r="176" spans="1:5">
      <c r="A176" s="13"/>
      <c r="B176" s="13"/>
      <c r="C176" s="13"/>
      <c r="D176" s="13"/>
      <c r="E176" s="13"/>
    </row>
    <row r="177" spans="1:5">
      <c r="A177" s="13"/>
      <c r="B177" s="13"/>
      <c r="C177" s="13"/>
      <c r="D177" s="13"/>
      <c r="E177" s="13"/>
    </row>
    <row r="178" spans="1:5">
      <c r="A178" s="13"/>
      <c r="B178" s="13"/>
      <c r="C178" s="13"/>
      <c r="D178" s="13"/>
      <c r="E178" s="13"/>
    </row>
    <row r="179" spans="1:5">
      <c r="A179" s="13"/>
      <c r="B179" s="13"/>
      <c r="C179" s="13"/>
      <c r="D179" s="13"/>
      <c r="E179" s="13"/>
    </row>
    <row r="180" spans="1:5">
      <c r="A180" s="13"/>
      <c r="B180" s="13"/>
      <c r="C180" s="13"/>
      <c r="D180" s="13"/>
      <c r="E180" s="13"/>
    </row>
    <row r="181" spans="1:5">
      <c r="A181" s="13"/>
      <c r="B181" s="13"/>
      <c r="C181" s="13"/>
      <c r="D181" s="13"/>
      <c r="E181" s="13"/>
    </row>
    <row r="182" spans="1:5">
      <c r="A182" s="13"/>
      <c r="B182" s="13"/>
      <c r="C182" s="13"/>
      <c r="D182" s="13"/>
      <c r="E182" s="13"/>
    </row>
    <row r="183" spans="1:5">
      <c r="A183" s="13"/>
      <c r="B183" s="13"/>
      <c r="C183" s="13"/>
      <c r="D183" s="13"/>
      <c r="E183" s="13"/>
    </row>
    <row r="184" spans="1:5">
      <c r="A184" s="13"/>
      <c r="B184" s="13"/>
      <c r="C184" s="13"/>
      <c r="D184" s="13"/>
      <c r="E184" s="13"/>
    </row>
    <row r="185" spans="1:5">
      <c r="A185" s="13"/>
      <c r="B185" s="13"/>
      <c r="C185" s="13"/>
      <c r="D185" s="13"/>
      <c r="E185" s="13"/>
    </row>
    <row r="186" spans="1:5">
      <c r="A186" s="13"/>
      <c r="B186" s="13"/>
      <c r="C186" s="13"/>
      <c r="D186" s="13"/>
      <c r="E186" s="13"/>
    </row>
    <row r="187" spans="1:5">
      <c r="A187" s="13"/>
      <c r="B187" s="13"/>
      <c r="C187" s="13"/>
      <c r="D187" s="13"/>
      <c r="E187" s="13"/>
    </row>
    <row r="188" spans="1:5">
      <c r="A188" s="13"/>
      <c r="B188" s="13"/>
      <c r="C188" s="13"/>
      <c r="D188" s="13"/>
      <c r="E188" s="13"/>
    </row>
    <row r="189" spans="1:5">
      <c r="A189" s="13"/>
      <c r="B189" s="13"/>
      <c r="C189" s="13"/>
      <c r="D189" s="13"/>
      <c r="E189" s="13"/>
    </row>
    <row r="190" spans="1:5">
      <c r="A190" s="13"/>
      <c r="B190" s="13"/>
      <c r="C190" s="13"/>
      <c r="D190" s="13"/>
      <c r="E190" s="13"/>
    </row>
    <row r="191" spans="1:5">
      <c r="A191" s="13"/>
      <c r="B191" s="13"/>
      <c r="C191" s="13"/>
      <c r="D191" s="13"/>
      <c r="E191" s="13"/>
    </row>
    <row r="192" spans="1:5">
      <c r="A192" s="13"/>
      <c r="B192" s="13"/>
      <c r="C192" s="13"/>
      <c r="D192" s="13"/>
      <c r="E192" s="13"/>
    </row>
    <row r="193" spans="1:5">
      <c r="A193" s="13"/>
      <c r="B193" s="13"/>
      <c r="C193" s="13"/>
      <c r="D193" s="13"/>
      <c r="E193" s="13"/>
    </row>
    <row r="194" spans="1:5">
      <c r="A194" s="13"/>
      <c r="B194" s="13"/>
      <c r="C194" s="13"/>
      <c r="D194" s="13"/>
      <c r="E194" s="13"/>
    </row>
    <row r="195" spans="1:5">
      <c r="A195" s="13"/>
      <c r="B195" s="13"/>
      <c r="C195" s="13"/>
      <c r="D195" s="13"/>
      <c r="E195" s="13"/>
    </row>
    <row r="196" spans="1:5">
      <c r="A196" s="13"/>
      <c r="B196" s="13"/>
      <c r="C196" s="13"/>
      <c r="D196" s="13"/>
      <c r="E196" s="13"/>
    </row>
    <row r="197" spans="1:5">
      <c r="A197" s="13"/>
      <c r="B197" s="13"/>
      <c r="C197" s="13"/>
      <c r="D197" s="13"/>
      <c r="E197" s="13"/>
    </row>
    <row r="198" spans="1:5">
      <c r="A198" s="13"/>
      <c r="B198" s="13"/>
      <c r="C198" s="13"/>
      <c r="D198" s="13"/>
      <c r="E198" s="13"/>
    </row>
    <row r="199" spans="1:5">
      <c r="A199" s="13"/>
      <c r="B199" s="13"/>
      <c r="C199" s="13"/>
      <c r="D199" s="13"/>
      <c r="E199" s="13"/>
    </row>
    <row r="200" spans="1:5">
      <c r="A200" s="13"/>
      <c r="B200" s="13"/>
      <c r="C200" s="13"/>
      <c r="D200" s="13"/>
      <c r="E200" s="13"/>
    </row>
    <row r="201" spans="1:5">
      <c r="A201" s="13"/>
      <c r="B201" s="13"/>
      <c r="C201" s="13"/>
      <c r="D201" s="13"/>
      <c r="E201" s="13"/>
    </row>
    <row r="202" spans="1:5">
      <c r="A202" s="13"/>
      <c r="B202" s="13"/>
      <c r="C202" s="13"/>
      <c r="D202" s="13"/>
      <c r="E202" s="13"/>
    </row>
    <row r="203" spans="1:5">
      <c r="A203" s="13"/>
      <c r="B203" s="13"/>
      <c r="C203" s="13"/>
      <c r="D203" s="13"/>
      <c r="E203" s="13"/>
    </row>
    <row r="204" spans="1:5">
      <c r="A204" s="13"/>
      <c r="B204" s="13"/>
      <c r="C204" s="13"/>
      <c r="D204" s="13"/>
      <c r="E204" s="13"/>
    </row>
    <row r="205" spans="1:5">
      <c r="A205" s="13"/>
      <c r="B205" s="13"/>
      <c r="C205" s="13"/>
      <c r="D205" s="13"/>
      <c r="E205" s="13"/>
    </row>
    <row r="206" spans="1:5">
      <c r="A206" s="13"/>
      <c r="B206" s="13"/>
      <c r="C206" s="13"/>
      <c r="D206" s="13"/>
      <c r="E206" s="13"/>
    </row>
    <row r="207" spans="1:5">
      <c r="A207" s="13"/>
      <c r="B207" s="13"/>
      <c r="C207" s="13"/>
      <c r="D207" s="13"/>
      <c r="E207" s="13"/>
    </row>
    <row r="208" spans="1:5">
      <c r="A208" s="13"/>
      <c r="B208" s="13"/>
      <c r="C208" s="13"/>
      <c r="D208" s="13"/>
      <c r="E208" s="13"/>
    </row>
    <row r="209" spans="1:5">
      <c r="A209" s="13"/>
      <c r="B209" s="13"/>
      <c r="C209" s="13"/>
      <c r="D209" s="13"/>
      <c r="E209" s="13"/>
    </row>
    <row r="210" spans="1:5">
      <c r="A210" s="13"/>
      <c r="B210" s="13"/>
      <c r="C210" s="13"/>
      <c r="D210" s="13"/>
      <c r="E210" s="13"/>
    </row>
    <row r="211" spans="1:5">
      <c r="A211" s="13"/>
      <c r="B211" s="13"/>
      <c r="C211" s="13"/>
      <c r="D211" s="13"/>
      <c r="E211" s="13"/>
    </row>
    <row r="212" spans="1:5">
      <c r="A212" s="13"/>
      <c r="B212" s="13"/>
      <c r="C212" s="13"/>
      <c r="D212" s="13"/>
      <c r="E212" s="13"/>
    </row>
    <row r="213" spans="1:5">
      <c r="A213" s="13"/>
      <c r="B213" s="13"/>
      <c r="C213" s="13"/>
      <c r="D213" s="13"/>
      <c r="E213" s="13"/>
    </row>
    <row r="214" spans="1:5">
      <c r="A214" s="13"/>
      <c r="B214" s="13"/>
      <c r="C214" s="13"/>
      <c r="D214" s="13"/>
      <c r="E214" s="13"/>
    </row>
    <row r="215" spans="1:5">
      <c r="A215" s="13"/>
      <c r="B215" s="13"/>
      <c r="C215" s="13"/>
      <c r="D215" s="13"/>
      <c r="E215" s="13"/>
    </row>
    <row r="216" spans="1:5">
      <c r="A216" s="13"/>
      <c r="B216" s="13"/>
      <c r="C216" s="13"/>
      <c r="D216" s="13"/>
      <c r="E216" s="13"/>
    </row>
    <row r="217" spans="1:5">
      <c r="A217" s="13"/>
      <c r="B217" s="13"/>
      <c r="C217" s="13"/>
      <c r="D217" s="13"/>
      <c r="E217" s="13"/>
    </row>
    <row r="218" spans="1:5">
      <c r="A218" s="13"/>
      <c r="B218" s="13"/>
      <c r="C218" s="13"/>
      <c r="D218" s="13"/>
      <c r="E218" s="13"/>
    </row>
    <row r="219" spans="1:5">
      <c r="A219" s="13"/>
      <c r="B219" s="13"/>
      <c r="C219" s="13"/>
      <c r="D219" s="13"/>
      <c r="E219" s="13"/>
    </row>
    <row r="220" spans="1:5">
      <c r="A220" s="13"/>
      <c r="B220" s="13"/>
      <c r="C220" s="13"/>
      <c r="D220" s="13"/>
      <c r="E220" s="13"/>
    </row>
    <row r="221" spans="1:5">
      <c r="A221" s="13"/>
      <c r="B221" s="13"/>
      <c r="C221" s="13"/>
      <c r="D221" s="13"/>
      <c r="E221" s="13"/>
    </row>
    <row r="222" spans="1:5">
      <c r="A222" s="13"/>
      <c r="B222" s="13"/>
      <c r="C222" s="13"/>
      <c r="D222" s="13"/>
      <c r="E222" s="13"/>
    </row>
    <row r="223" spans="1:5">
      <c r="A223" s="13"/>
      <c r="B223" s="13"/>
      <c r="C223" s="13"/>
      <c r="D223" s="13"/>
      <c r="E223" s="13"/>
    </row>
    <row r="224" spans="1:5">
      <c r="A224" s="13"/>
      <c r="B224" s="13"/>
      <c r="C224" s="13"/>
      <c r="D224" s="13"/>
      <c r="E224" s="13"/>
    </row>
    <row r="225" spans="1:5">
      <c r="A225" s="13"/>
      <c r="B225" s="13"/>
      <c r="C225" s="13"/>
      <c r="D225" s="13"/>
      <c r="E225" s="13"/>
    </row>
    <row r="226" spans="1:5">
      <c r="A226" s="13"/>
      <c r="B226" s="13"/>
      <c r="C226" s="13"/>
      <c r="D226" s="13"/>
      <c r="E226" s="13"/>
    </row>
    <row r="227" spans="1:5">
      <c r="A227" s="13"/>
      <c r="B227" s="13"/>
      <c r="C227" s="13"/>
      <c r="D227" s="13"/>
      <c r="E227" s="13"/>
    </row>
    <row r="228" spans="1:5">
      <c r="A228" s="13"/>
      <c r="B228" s="13"/>
      <c r="C228" s="13"/>
      <c r="D228" s="13"/>
      <c r="E228" s="13"/>
    </row>
    <row r="229" spans="1:5">
      <c r="A229" s="13"/>
      <c r="B229" s="13"/>
      <c r="C229" s="13"/>
      <c r="D229" s="13"/>
      <c r="E229" s="13"/>
    </row>
    <row r="230" spans="1:5">
      <c r="A230" s="13"/>
      <c r="B230" s="13"/>
      <c r="C230" s="13"/>
      <c r="D230" s="13"/>
      <c r="E230" s="13"/>
    </row>
    <row r="231" spans="1:5">
      <c r="A231" s="13"/>
      <c r="B231" s="13"/>
      <c r="C231" s="13"/>
      <c r="D231" s="13"/>
      <c r="E231" s="13"/>
    </row>
    <row r="232" spans="1:5">
      <c r="A232" s="13"/>
      <c r="B232" s="13"/>
      <c r="C232" s="13"/>
      <c r="D232" s="13"/>
      <c r="E232" s="13"/>
    </row>
    <row r="233" spans="1:5">
      <c r="A233" s="13"/>
      <c r="B233" s="13"/>
      <c r="C233" s="13"/>
      <c r="D233" s="13"/>
      <c r="E233" s="13"/>
    </row>
    <row r="234" spans="1:5">
      <c r="A234" s="13"/>
      <c r="B234" s="13"/>
      <c r="C234" s="13"/>
      <c r="D234" s="13"/>
      <c r="E234" s="13"/>
    </row>
    <row r="235" spans="1:5">
      <c r="A235" s="13"/>
      <c r="B235" s="13"/>
      <c r="C235" s="13"/>
      <c r="D235" s="13"/>
      <c r="E235" s="13"/>
    </row>
    <row r="236" spans="1:5">
      <c r="A236" s="13"/>
      <c r="B236" s="13"/>
      <c r="C236" s="13"/>
      <c r="D236" s="13"/>
      <c r="E236" s="13"/>
    </row>
    <row r="237" spans="1:5">
      <c r="A237" s="13"/>
      <c r="B237" s="13"/>
      <c r="C237" s="13"/>
      <c r="D237" s="13"/>
      <c r="E237" s="13"/>
    </row>
    <row r="238" spans="1:5">
      <c r="A238" s="13"/>
      <c r="B238" s="13"/>
      <c r="C238" s="13"/>
      <c r="D238" s="13"/>
      <c r="E238" s="13"/>
    </row>
    <row r="239" spans="1:5">
      <c r="A239" s="13"/>
      <c r="B239" s="13"/>
      <c r="C239" s="13"/>
      <c r="D239" s="13"/>
      <c r="E239" s="13"/>
    </row>
    <row r="240" spans="1:5">
      <c r="A240" s="13"/>
      <c r="B240" s="13"/>
      <c r="C240" s="13"/>
      <c r="D240" s="13"/>
      <c r="E240" s="13"/>
    </row>
    <row r="241" spans="1:5">
      <c r="A241" s="13"/>
      <c r="B241" s="13"/>
      <c r="C241" s="13"/>
      <c r="D241" s="13"/>
      <c r="E241" s="13"/>
    </row>
    <row r="242" spans="1:5">
      <c r="A242" s="13"/>
      <c r="B242" s="13"/>
      <c r="C242" s="13"/>
      <c r="D242" s="13"/>
      <c r="E242" s="13"/>
    </row>
    <row r="243" spans="1:5">
      <c r="A243" s="13"/>
      <c r="B243" s="13"/>
      <c r="C243" s="13"/>
      <c r="D243" s="13"/>
      <c r="E243" s="13"/>
    </row>
    <row r="244" spans="1:5">
      <c r="A244" s="13"/>
      <c r="B244" s="13"/>
      <c r="C244" s="13"/>
      <c r="D244" s="13"/>
      <c r="E244" s="13"/>
    </row>
    <row r="245" spans="1:5">
      <c r="A245" s="13"/>
      <c r="B245" s="13"/>
      <c r="C245" s="13"/>
      <c r="D245" s="13"/>
      <c r="E245" s="13"/>
    </row>
    <row r="246" spans="1:5">
      <c r="A246" s="13"/>
      <c r="B246" s="13"/>
      <c r="C246" s="13"/>
      <c r="D246" s="13"/>
      <c r="E246" s="13"/>
    </row>
    <row r="247" spans="1:5">
      <c r="A247" s="13"/>
      <c r="B247" s="13"/>
      <c r="C247" s="13"/>
      <c r="D247" s="13"/>
      <c r="E247" s="13"/>
    </row>
    <row r="248" spans="1:5">
      <c r="A248" s="13"/>
      <c r="B248" s="13"/>
      <c r="C248" s="13"/>
      <c r="D248" s="13"/>
      <c r="E248" s="13"/>
    </row>
    <row r="249" spans="1:5">
      <c r="A249" s="13"/>
      <c r="B249" s="13"/>
      <c r="C249" s="13"/>
      <c r="D249" s="13"/>
      <c r="E249" s="13"/>
    </row>
    <row r="250" spans="1:5">
      <c r="A250" s="13"/>
      <c r="B250" s="13"/>
      <c r="C250" s="13"/>
      <c r="D250" s="13"/>
      <c r="E250" s="13"/>
    </row>
    <row r="251" spans="1:5">
      <c r="A251" s="13"/>
      <c r="B251" s="13"/>
      <c r="C251" s="13"/>
      <c r="D251" s="13"/>
      <c r="E251" s="13"/>
    </row>
    <row r="252" spans="1:5">
      <c r="A252" s="13"/>
      <c r="B252" s="13"/>
      <c r="C252" s="13"/>
      <c r="D252" s="13"/>
      <c r="E252" s="13"/>
    </row>
    <row r="253" spans="1:5">
      <c r="A253" s="13"/>
      <c r="B253" s="13"/>
      <c r="C253" s="13"/>
      <c r="D253" s="13"/>
      <c r="E253" s="13"/>
    </row>
    <row r="254" spans="1:5">
      <c r="A254" s="13"/>
      <c r="B254" s="13"/>
      <c r="C254" s="13"/>
      <c r="D254" s="13"/>
      <c r="E254" s="13"/>
    </row>
    <row r="255" spans="1:5">
      <c r="A255" s="13"/>
      <c r="B255" s="13"/>
      <c r="C255" s="13"/>
      <c r="D255" s="13"/>
      <c r="E255" s="13"/>
    </row>
    <row r="256" spans="1:5">
      <c r="A256" s="13"/>
      <c r="B256" s="13"/>
      <c r="C256" s="13"/>
      <c r="D256" s="13"/>
      <c r="E256" s="13"/>
    </row>
    <row r="257" spans="1:5">
      <c r="A257" s="13"/>
      <c r="B257" s="13"/>
      <c r="C257" s="13"/>
      <c r="D257" s="13"/>
      <c r="E257" s="13"/>
    </row>
    <row r="258" spans="1:5">
      <c r="A258" s="13"/>
      <c r="B258" s="13"/>
      <c r="C258" s="13"/>
      <c r="D258" s="13"/>
      <c r="E258" s="13"/>
    </row>
    <row r="259" spans="1:5">
      <c r="A259" s="13"/>
      <c r="B259" s="13"/>
      <c r="C259" s="13"/>
      <c r="D259" s="13"/>
      <c r="E259" s="13"/>
    </row>
    <row r="260" spans="1:5">
      <c r="A260" s="13"/>
      <c r="B260" s="13"/>
      <c r="C260" s="13"/>
      <c r="D260" s="13"/>
      <c r="E260" s="13"/>
    </row>
    <row r="261" spans="1:5">
      <c r="A261" s="13"/>
      <c r="B261" s="13"/>
      <c r="C261" s="13"/>
      <c r="D261" s="13"/>
      <c r="E261" s="13"/>
    </row>
    <row r="262" spans="1:5">
      <c r="A262" s="13"/>
      <c r="B262" s="13"/>
      <c r="C262" s="13"/>
      <c r="D262" s="13"/>
      <c r="E262" s="13"/>
    </row>
    <row r="263" spans="1:5">
      <c r="A263" s="13"/>
      <c r="B263" s="13"/>
      <c r="C263" s="13"/>
      <c r="D263" s="13"/>
      <c r="E263" s="13"/>
    </row>
    <row r="264" spans="1:5">
      <c r="A264" s="13"/>
      <c r="B264" s="13"/>
      <c r="C264" s="13"/>
      <c r="D264" s="13"/>
      <c r="E264" s="13"/>
    </row>
    <row r="265" spans="1:5">
      <c r="A265" s="13"/>
      <c r="B265" s="13"/>
      <c r="C265" s="13"/>
      <c r="D265" s="13"/>
      <c r="E265" s="13"/>
    </row>
    <row r="266" spans="1:5">
      <c r="A266" s="13"/>
      <c r="B266" s="13"/>
      <c r="C266" s="13"/>
      <c r="D266" s="13"/>
      <c r="E266" s="13"/>
    </row>
    <row r="267" spans="1:5">
      <c r="A267" s="13"/>
      <c r="B267" s="13"/>
      <c r="C267" s="13"/>
      <c r="D267" s="13"/>
      <c r="E267" s="13"/>
    </row>
    <row r="268" spans="1:5">
      <c r="A268" s="13"/>
      <c r="B268" s="13"/>
      <c r="C268" s="13"/>
      <c r="D268" s="13"/>
      <c r="E268" s="13"/>
    </row>
    <row r="269" spans="1:5">
      <c r="A269" s="13"/>
      <c r="B269" s="13"/>
      <c r="C269" s="13"/>
      <c r="D269" s="13"/>
      <c r="E269" s="13"/>
    </row>
    <row r="270" spans="1:5">
      <c r="A270" s="13"/>
      <c r="B270" s="13"/>
      <c r="C270" s="13"/>
      <c r="D270" s="13"/>
      <c r="E270" s="13"/>
    </row>
    <row r="271" spans="1:5">
      <c r="A271" s="13"/>
      <c r="B271" s="13"/>
      <c r="C271" s="13"/>
      <c r="D271" s="13"/>
      <c r="E271" s="13"/>
    </row>
    <row r="272" spans="1:5">
      <c r="A272" s="13"/>
      <c r="B272" s="13"/>
      <c r="C272" s="13"/>
      <c r="D272" s="13"/>
      <c r="E272" s="13"/>
    </row>
    <row r="273" spans="1:5">
      <c r="A273" s="13"/>
      <c r="B273" s="13"/>
      <c r="C273" s="13"/>
      <c r="D273" s="13"/>
      <c r="E273" s="13"/>
    </row>
    <row r="274" spans="1:5">
      <c r="A274" s="13"/>
      <c r="B274" s="13"/>
      <c r="C274" s="13"/>
      <c r="D274" s="13"/>
      <c r="E274" s="13"/>
    </row>
    <row r="275" spans="1:5">
      <c r="A275" s="13"/>
      <c r="B275" s="13"/>
      <c r="C275" s="13"/>
      <c r="D275" s="13"/>
      <c r="E275" s="13"/>
    </row>
    <row r="276" spans="1:5">
      <c r="A276" s="13"/>
      <c r="B276" s="13"/>
      <c r="C276" s="13"/>
      <c r="D276" s="13"/>
      <c r="E276" s="13"/>
    </row>
    <row r="277" spans="1:5">
      <c r="A277" s="13"/>
      <c r="B277" s="13"/>
      <c r="C277" s="13"/>
      <c r="D277" s="13"/>
      <c r="E277" s="13"/>
    </row>
    <row r="278" spans="1:5">
      <c r="A278" s="13"/>
      <c r="B278" s="13"/>
      <c r="C278" s="13"/>
      <c r="D278" s="13"/>
      <c r="E278" s="13"/>
    </row>
    <row r="279" spans="1:5">
      <c r="A279" s="13"/>
      <c r="B279" s="13"/>
      <c r="C279" s="13"/>
      <c r="D279" s="13"/>
      <c r="E279" s="13"/>
    </row>
    <row r="280" spans="1:5">
      <c r="A280" s="13"/>
      <c r="B280" s="13"/>
      <c r="C280" s="13"/>
      <c r="D280" s="13"/>
      <c r="E280" s="13"/>
    </row>
    <row r="281" spans="1:5">
      <c r="A281" s="13"/>
      <c r="B281" s="13"/>
      <c r="C281" s="13"/>
      <c r="D281" s="13"/>
      <c r="E281" s="13"/>
    </row>
    <row r="282" spans="1:5">
      <c r="A282" s="13"/>
      <c r="B282" s="13"/>
      <c r="C282" s="13"/>
      <c r="D282" s="13"/>
      <c r="E282" s="13"/>
    </row>
    <row r="283" spans="1:5">
      <c r="A283" s="13"/>
      <c r="B283" s="13"/>
      <c r="C283" s="13"/>
      <c r="D283" s="13"/>
      <c r="E283" s="13"/>
    </row>
    <row r="284" spans="1:5">
      <c r="A284" s="13"/>
      <c r="B284" s="13"/>
      <c r="C284" s="13"/>
      <c r="D284" s="13"/>
      <c r="E284" s="13"/>
    </row>
    <row r="285" spans="1:5">
      <c r="A285" s="13"/>
      <c r="B285" s="13"/>
      <c r="C285" s="13"/>
      <c r="D285" s="13"/>
      <c r="E285" s="13"/>
    </row>
    <row r="286" spans="1:5">
      <c r="A286" s="13"/>
      <c r="B286" s="13"/>
      <c r="C286" s="13"/>
      <c r="D286" s="13"/>
      <c r="E286" s="13"/>
    </row>
    <row r="287" spans="1:5">
      <c r="A287" s="13"/>
      <c r="B287" s="13"/>
      <c r="C287" s="13"/>
      <c r="D287" s="13"/>
      <c r="E287" s="13"/>
    </row>
    <row r="288" spans="1:5">
      <c r="A288" s="13"/>
      <c r="B288" s="13"/>
      <c r="C288" s="13"/>
      <c r="D288" s="13"/>
      <c r="E288" s="13"/>
    </row>
    <row r="289" spans="1:5">
      <c r="A289" s="13"/>
      <c r="B289" s="13"/>
      <c r="C289" s="13"/>
      <c r="D289" s="13"/>
      <c r="E289" s="13"/>
    </row>
    <row r="290" spans="1:5">
      <c r="A290" s="13"/>
      <c r="B290" s="13"/>
      <c r="C290" s="13"/>
      <c r="D290" s="13"/>
      <c r="E290" s="13"/>
    </row>
    <row r="291" spans="1:5">
      <c r="A291" s="13"/>
      <c r="B291" s="13"/>
      <c r="C291" s="13"/>
      <c r="D291" s="13"/>
      <c r="E291" s="13"/>
    </row>
    <row r="292" spans="1:5">
      <c r="A292" s="13"/>
      <c r="B292" s="13"/>
      <c r="C292" s="13"/>
      <c r="D292" s="13"/>
      <c r="E292" s="13"/>
    </row>
    <row r="293" spans="1:5">
      <c r="A293" s="13"/>
      <c r="B293" s="13"/>
      <c r="C293" s="13"/>
      <c r="D293" s="13"/>
      <c r="E293" s="13"/>
    </row>
    <row r="294" spans="1:5">
      <c r="A294" s="13"/>
      <c r="B294" s="13"/>
      <c r="C294" s="13"/>
      <c r="D294" s="13"/>
      <c r="E294" s="13"/>
    </row>
    <row r="295" spans="1:5">
      <c r="A295" s="13"/>
      <c r="B295" s="13"/>
      <c r="C295" s="13"/>
      <c r="D295" s="13"/>
      <c r="E295" s="13"/>
    </row>
    <row r="296" spans="1:5">
      <c r="A296" s="13"/>
      <c r="B296" s="13"/>
      <c r="C296" s="13"/>
      <c r="D296" s="13"/>
      <c r="E296" s="13"/>
    </row>
    <row r="297" spans="1:5">
      <c r="A297" s="13"/>
      <c r="B297" s="13"/>
      <c r="C297" s="13"/>
      <c r="D297" s="13"/>
      <c r="E297" s="13"/>
    </row>
    <row r="298" spans="1:5">
      <c r="A298" s="13"/>
      <c r="B298" s="13"/>
      <c r="C298" s="13"/>
      <c r="D298" s="13"/>
      <c r="E298" s="13"/>
    </row>
    <row r="299" spans="1:5">
      <c r="A299" s="13"/>
      <c r="B299" s="13"/>
      <c r="C299" s="13"/>
      <c r="D299" s="13"/>
      <c r="E299" s="13"/>
    </row>
    <row r="300" spans="1:5">
      <c r="A300" s="13"/>
      <c r="B300" s="13"/>
      <c r="C300" s="13"/>
      <c r="D300" s="13"/>
      <c r="E300" s="13"/>
    </row>
    <row r="301" spans="1:5">
      <c r="A301" s="13"/>
      <c r="B301" s="13"/>
      <c r="C301" s="13"/>
      <c r="D301" s="13"/>
      <c r="E301" s="13"/>
    </row>
    <row r="302" spans="1:5">
      <c r="A302" s="13"/>
      <c r="B302" s="13"/>
      <c r="C302" s="13"/>
      <c r="D302" s="13"/>
      <c r="E302" s="13"/>
    </row>
    <row r="303" spans="1:5">
      <c r="A303" s="13"/>
      <c r="B303" s="13"/>
      <c r="C303" s="13"/>
      <c r="D303" s="13"/>
      <c r="E303" s="13"/>
    </row>
    <row r="304" spans="1:5">
      <c r="A304" s="13"/>
      <c r="B304" s="13"/>
      <c r="C304" s="13"/>
      <c r="D304" s="13"/>
      <c r="E304" s="13"/>
    </row>
    <row r="305" spans="1:5">
      <c r="A305" s="13"/>
      <c r="B305" s="13"/>
      <c r="C305" s="13"/>
      <c r="D305" s="13"/>
      <c r="E305" s="13"/>
    </row>
    <row r="306" spans="1:5">
      <c r="A306" s="13"/>
      <c r="B306" s="13"/>
      <c r="C306" s="13"/>
      <c r="D306" s="13"/>
      <c r="E306" s="13"/>
    </row>
    <row r="307" spans="1:5">
      <c r="A307" s="13"/>
      <c r="B307" s="13"/>
      <c r="C307" s="13"/>
      <c r="D307" s="13"/>
      <c r="E307" s="13"/>
    </row>
    <row r="308" spans="1:5">
      <c r="A308" s="13"/>
      <c r="B308" s="13"/>
      <c r="C308" s="13"/>
      <c r="D308" s="13"/>
      <c r="E308" s="13"/>
    </row>
    <row r="309" spans="1:5">
      <c r="A309" s="13"/>
      <c r="B309" s="13"/>
      <c r="C309" s="13"/>
      <c r="D309" s="13"/>
      <c r="E309" s="13"/>
    </row>
    <row r="310" spans="1:5">
      <c r="A310" s="13"/>
      <c r="B310" s="13"/>
      <c r="C310" s="13"/>
      <c r="D310" s="13"/>
      <c r="E310" s="13"/>
    </row>
    <row r="311" spans="1:5">
      <c r="A311" s="13"/>
      <c r="B311" s="13"/>
      <c r="C311" s="13"/>
      <c r="D311" s="13"/>
      <c r="E311" s="13"/>
    </row>
    <row r="312" spans="1:5">
      <c r="A312" s="13"/>
      <c r="B312" s="13"/>
      <c r="C312" s="13"/>
      <c r="D312" s="13"/>
      <c r="E312" s="13"/>
    </row>
    <row r="313" spans="1:5">
      <c r="A313" s="13"/>
      <c r="B313" s="13"/>
      <c r="C313" s="13"/>
      <c r="D313" s="13"/>
      <c r="E313" s="13"/>
    </row>
    <row r="314" spans="1:5">
      <c r="A314" s="13"/>
      <c r="B314" s="13"/>
      <c r="C314" s="13"/>
      <c r="D314" s="13"/>
      <c r="E314" s="13"/>
    </row>
    <row r="315" spans="1:5">
      <c r="A315" s="13"/>
      <c r="B315" s="13"/>
      <c r="C315" s="13"/>
      <c r="D315" s="13"/>
      <c r="E315" s="13"/>
    </row>
    <row r="316" spans="1:5">
      <c r="A316" s="13"/>
      <c r="B316" s="13"/>
      <c r="C316" s="13"/>
      <c r="D316" s="13"/>
      <c r="E316" s="13"/>
    </row>
    <row r="317" spans="1:5">
      <c r="A317" s="13"/>
      <c r="B317" s="13"/>
      <c r="C317" s="13"/>
      <c r="D317" s="13"/>
      <c r="E317" s="13"/>
    </row>
    <row r="318" spans="1:5">
      <c r="A318" s="13"/>
      <c r="B318" s="13"/>
      <c r="C318" s="13"/>
      <c r="D318" s="13"/>
      <c r="E318" s="13"/>
    </row>
    <row r="319" spans="1:5">
      <c r="A319" s="13"/>
      <c r="B319" s="13"/>
      <c r="C319" s="13"/>
      <c r="D319" s="13"/>
      <c r="E319" s="13"/>
    </row>
    <row r="320" spans="1:5">
      <c r="A320" s="13"/>
      <c r="B320" s="13"/>
      <c r="C320" s="13"/>
      <c r="D320" s="13"/>
      <c r="E320" s="13"/>
    </row>
    <row r="321" spans="1:5">
      <c r="A321" s="13"/>
      <c r="B321" s="13"/>
      <c r="C321" s="13"/>
      <c r="D321" s="13"/>
      <c r="E321" s="13"/>
    </row>
    <row r="322" spans="1:5">
      <c r="A322" s="13"/>
      <c r="B322" s="13"/>
      <c r="C322" s="13"/>
      <c r="D322" s="13"/>
      <c r="E322" s="13"/>
    </row>
    <row r="323" spans="1:5">
      <c r="A323" s="13"/>
      <c r="B323" s="13"/>
      <c r="C323" s="13"/>
      <c r="D323" s="13"/>
      <c r="E323" s="13"/>
    </row>
    <row r="324" spans="1:5">
      <c r="A324" s="13"/>
      <c r="B324" s="13"/>
      <c r="C324" s="13"/>
      <c r="D324" s="13"/>
      <c r="E324" s="13"/>
    </row>
    <row r="325" spans="1:5">
      <c r="A325" s="13"/>
      <c r="B325" s="13"/>
      <c r="C325" s="13"/>
      <c r="D325" s="13"/>
      <c r="E325" s="13"/>
    </row>
    <row r="326" spans="1:5">
      <c r="A326" s="13"/>
      <c r="B326" s="13"/>
      <c r="C326" s="13"/>
      <c r="D326" s="13"/>
      <c r="E326" s="13"/>
    </row>
    <row r="327" spans="1:5">
      <c r="A327" s="13"/>
      <c r="B327" s="13"/>
      <c r="C327" s="13"/>
      <c r="D327" s="13"/>
      <c r="E327" s="13"/>
    </row>
    <row r="328" spans="1:5">
      <c r="A328" s="13"/>
      <c r="B328" s="13"/>
      <c r="C328" s="13"/>
      <c r="D328" s="13"/>
      <c r="E328" s="13"/>
    </row>
    <row r="329" spans="1:5">
      <c r="A329" s="13"/>
      <c r="B329" s="13"/>
      <c r="C329" s="13"/>
      <c r="D329" s="13"/>
      <c r="E329" s="13"/>
    </row>
    <row r="330" spans="1:5">
      <c r="A330" s="13"/>
      <c r="B330" s="13"/>
      <c r="C330" s="13"/>
      <c r="D330" s="13"/>
      <c r="E330" s="13"/>
    </row>
    <row r="331" spans="1:5">
      <c r="A331" s="13"/>
      <c r="B331" s="13"/>
      <c r="C331" s="13"/>
      <c r="D331" s="13"/>
      <c r="E331" s="13"/>
    </row>
    <row r="332" spans="1:5">
      <c r="A332" s="13"/>
      <c r="B332" s="13"/>
      <c r="C332" s="13"/>
      <c r="D332" s="13"/>
      <c r="E332" s="13"/>
    </row>
    <row r="333" spans="1:5">
      <c r="A333" s="13"/>
      <c r="B333" s="13"/>
      <c r="C333" s="13"/>
      <c r="D333" s="13"/>
      <c r="E333" s="13"/>
    </row>
    <row r="334" spans="1:5">
      <c r="A334" s="13"/>
      <c r="B334" s="13"/>
      <c r="C334" s="13"/>
      <c r="D334" s="13"/>
      <c r="E334" s="13"/>
    </row>
    <row r="335" spans="1:5">
      <c r="A335" s="13"/>
      <c r="B335" s="13"/>
      <c r="C335" s="13"/>
      <c r="D335" s="13"/>
      <c r="E335" s="13"/>
    </row>
    <row r="336" spans="1:5">
      <c r="A336" s="13"/>
      <c r="B336" s="13"/>
      <c r="C336" s="13"/>
      <c r="D336" s="13"/>
      <c r="E336" s="13"/>
    </row>
    <row r="337" spans="1:5">
      <c r="A337" s="13"/>
      <c r="B337" s="13"/>
      <c r="C337" s="13"/>
      <c r="D337" s="13"/>
      <c r="E337" s="13"/>
    </row>
    <row r="338" spans="1:5">
      <c r="A338" s="13"/>
      <c r="B338" s="13"/>
      <c r="C338" s="13"/>
      <c r="D338" s="13"/>
      <c r="E338" s="13"/>
    </row>
    <row r="339" spans="1:5">
      <c r="A339" s="13"/>
      <c r="B339" s="13"/>
      <c r="C339" s="13"/>
      <c r="D339" s="13"/>
      <c r="E339" s="13"/>
    </row>
    <row r="340" spans="1:5">
      <c r="A340" s="13"/>
      <c r="B340" s="13"/>
      <c r="C340" s="13"/>
      <c r="D340" s="13"/>
      <c r="E340" s="13"/>
    </row>
    <row r="341" spans="1:5">
      <c r="A341" s="13"/>
      <c r="B341" s="13"/>
      <c r="C341" s="13"/>
      <c r="D341" s="13"/>
      <c r="E341" s="13"/>
    </row>
    <row r="342" spans="1:5">
      <c r="A342" s="13"/>
      <c r="B342" s="13"/>
      <c r="C342" s="13"/>
      <c r="D342" s="13"/>
      <c r="E342" s="13"/>
    </row>
    <row r="343" spans="1:5">
      <c r="A343" s="13"/>
      <c r="B343" s="13"/>
      <c r="C343" s="13"/>
      <c r="D343" s="13"/>
      <c r="E343" s="13"/>
    </row>
    <row r="344" spans="1:5">
      <c r="A344" s="13"/>
      <c r="B344" s="13"/>
      <c r="C344" s="13"/>
      <c r="D344" s="13"/>
      <c r="E344" s="13"/>
    </row>
    <row r="345" spans="1:5">
      <c r="A345" s="13"/>
      <c r="B345" s="13"/>
      <c r="C345" s="13"/>
      <c r="D345" s="13"/>
      <c r="E345" s="13"/>
    </row>
    <row r="346" spans="1:5">
      <c r="A346" s="13"/>
      <c r="B346" s="13"/>
      <c r="C346" s="13"/>
      <c r="D346" s="13"/>
      <c r="E346" s="13"/>
    </row>
    <row r="347" spans="1:5">
      <c r="A347" s="13"/>
      <c r="B347" s="13"/>
      <c r="C347" s="13"/>
      <c r="D347" s="13"/>
      <c r="E347" s="13"/>
    </row>
    <row r="348" spans="1:5">
      <c r="A348" s="13"/>
      <c r="B348" s="13"/>
      <c r="C348" s="13"/>
      <c r="D348" s="13"/>
      <c r="E348" s="13"/>
    </row>
    <row r="349" spans="1:5">
      <c r="A349" s="13"/>
      <c r="B349" s="13"/>
      <c r="C349" s="13"/>
      <c r="D349" s="13"/>
      <c r="E349" s="13"/>
    </row>
    <row r="350" spans="1:5">
      <c r="A350" s="13"/>
      <c r="B350" s="13"/>
      <c r="C350" s="13"/>
      <c r="D350" s="13"/>
      <c r="E350" s="13"/>
    </row>
    <row r="351" spans="1:5">
      <c r="A351" s="13"/>
      <c r="B351" s="13"/>
      <c r="C351" s="13"/>
      <c r="D351" s="13"/>
      <c r="E351" s="13"/>
    </row>
    <row r="352" spans="1:5">
      <c r="A352" s="13"/>
      <c r="B352" s="13"/>
      <c r="C352" s="13"/>
      <c r="D352" s="13"/>
      <c r="E352" s="13"/>
    </row>
    <row r="353" spans="1:5">
      <c r="A353" s="13"/>
      <c r="B353" s="13"/>
      <c r="C353" s="13"/>
      <c r="D353" s="13"/>
      <c r="E353" s="13"/>
    </row>
    <row r="354" spans="1:5">
      <c r="A354" s="13"/>
      <c r="B354" s="13"/>
      <c r="C354" s="13"/>
      <c r="D354" s="13"/>
      <c r="E354" s="13"/>
    </row>
    <row r="355" spans="1:5">
      <c r="A355" s="13"/>
      <c r="B355" s="13"/>
      <c r="C355" s="13"/>
      <c r="D355" s="13"/>
      <c r="E355" s="13"/>
    </row>
    <row r="356" spans="1:5">
      <c r="A356" s="13"/>
      <c r="B356" s="13"/>
      <c r="C356" s="13"/>
      <c r="D356" s="13"/>
      <c r="E356" s="13"/>
    </row>
    <row r="357" spans="1:5">
      <c r="A357" s="13"/>
      <c r="B357" s="13"/>
      <c r="C357" s="13"/>
      <c r="D357" s="13"/>
      <c r="E357" s="13"/>
    </row>
    <row r="358" spans="1:5">
      <c r="A358" s="13"/>
      <c r="B358" s="13"/>
      <c r="C358" s="13"/>
      <c r="D358" s="13"/>
      <c r="E358" s="13"/>
    </row>
    <row r="359" spans="1:5">
      <c r="A359" s="13"/>
      <c r="B359" s="13"/>
      <c r="C359" s="13"/>
      <c r="D359" s="13"/>
      <c r="E359" s="13"/>
    </row>
    <row r="360" spans="1:5">
      <c r="A360" s="13"/>
      <c r="B360" s="13"/>
      <c r="C360" s="13"/>
      <c r="D360" s="13"/>
      <c r="E360" s="13"/>
    </row>
    <row r="361" spans="1:5">
      <c r="A361" s="13"/>
      <c r="B361" s="13"/>
      <c r="C361" s="13"/>
      <c r="D361" s="13"/>
      <c r="E361" s="13"/>
    </row>
    <row r="362" spans="1:5">
      <c r="A362" s="13"/>
      <c r="B362" s="13"/>
      <c r="C362" s="13"/>
      <c r="D362" s="13"/>
      <c r="E362" s="13"/>
    </row>
    <row r="363" spans="1:5">
      <c r="A363" s="13"/>
      <c r="B363" s="13"/>
      <c r="C363" s="13"/>
      <c r="D363" s="13"/>
      <c r="E363" s="13"/>
    </row>
    <row r="364" spans="1:5">
      <c r="A364" s="13"/>
      <c r="B364" s="13"/>
      <c r="C364" s="13"/>
      <c r="D364" s="13"/>
      <c r="E364" s="13"/>
    </row>
    <row r="365" spans="1:5">
      <c r="A365" s="13"/>
      <c r="B365" s="13"/>
      <c r="C365" s="13"/>
      <c r="D365" s="13"/>
      <c r="E365" s="13"/>
    </row>
    <row r="366" spans="1:5">
      <c r="A366" s="13"/>
      <c r="B366" s="13"/>
      <c r="C366" s="13"/>
      <c r="D366" s="13"/>
      <c r="E366" s="13"/>
    </row>
    <row r="367" spans="1:5">
      <c r="A367" s="13"/>
      <c r="B367" s="13"/>
      <c r="C367" s="13"/>
      <c r="D367" s="13"/>
      <c r="E367" s="13"/>
    </row>
    <row r="368" spans="1:5">
      <c r="A368" s="13"/>
      <c r="B368" s="13"/>
      <c r="C368" s="13"/>
      <c r="D368" s="13"/>
      <c r="E368" s="13"/>
    </row>
    <row r="369" spans="1:5">
      <c r="A369" s="13"/>
      <c r="B369" s="13"/>
      <c r="C369" s="13"/>
      <c r="D369" s="13"/>
      <c r="E369" s="13"/>
    </row>
    <row r="370" spans="1:5">
      <c r="A370" s="13"/>
      <c r="B370" s="13"/>
      <c r="C370" s="13"/>
      <c r="D370" s="13"/>
      <c r="E370" s="13"/>
    </row>
    <row r="371" spans="1:5">
      <c r="A371" s="13"/>
      <c r="B371" s="13"/>
      <c r="C371" s="13"/>
      <c r="D371" s="13"/>
      <c r="E371" s="13"/>
    </row>
    <row r="372" spans="1:5">
      <c r="A372" s="13"/>
      <c r="B372" s="13"/>
      <c r="C372" s="13"/>
      <c r="D372" s="13"/>
      <c r="E372" s="13"/>
    </row>
    <row r="373" spans="1:5">
      <c r="A373" s="13"/>
      <c r="B373" s="13"/>
      <c r="C373" s="13"/>
      <c r="D373" s="13"/>
      <c r="E373" s="13"/>
    </row>
    <row r="374" spans="1:5">
      <c r="A374" s="13"/>
      <c r="B374" s="13"/>
      <c r="C374" s="13"/>
      <c r="D374" s="13"/>
      <c r="E374" s="13"/>
    </row>
    <row r="375" spans="1:5">
      <c r="A375" s="13"/>
      <c r="B375" s="13"/>
      <c r="C375" s="13"/>
      <c r="D375" s="13"/>
      <c r="E375" s="13"/>
    </row>
    <row r="376" spans="1:5">
      <c r="A376" s="13"/>
      <c r="B376" s="13"/>
      <c r="C376" s="13"/>
      <c r="D376" s="13"/>
      <c r="E376" s="13"/>
    </row>
    <row r="377" spans="1:5">
      <c r="A377" s="13"/>
      <c r="B377" s="13"/>
      <c r="C377" s="13"/>
      <c r="D377" s="13"/>
      <c r="E377" s="13"/>
    </row>
    <row r="378" spans="1:5">
      <c r="A378" s="13"/>
      <c r="B378" s="13"/>
      <c r="C378" s="13"/>
      <c r="D378" s="13"/>
      <c r="E378" s="13"/>
    </row>
    <row r="379" spans="1:5">
      <c r="A379" s="13"/>
      <c r="B379" s="13"/>
      <c r="C379" s="13"/>
      <c r="D379" s="13"/>
      <c r="E379" s="13"/>
    </row>
    <row r="380" spans="1:5">
      <c r="A380" s="13"/>
      <c r="B380" s="13"/>
      <c r="C380" s="13"/>
      <c r="D380" s="13"/>
      <c r="E380" s="13"/>
    </row>
    <row r="381" spans="1:5">
      <c r="A381" s="13"/>
      <c r="B381" s="13"/>
      <c r="C381" s="13"/>
      <c r="D381" s="13"/>
      <c r="E381" s="13"/>
    </row>
    <row r="382" spans="1:5">
      <c r="A382" s="13"/>
      <c r="B382" s="13"/>
      <c r="C382" s="13"/>
      <c r="D382" s="13"/>
      <c r="E382" s="13"/>
    </row>
    <row r="383" spans="1:5">
      <c r="A383" s="13"/>
      <c r="B383" s="13"/>
      <c r="C383" s="13"/>
      <c r="D383" s="13"/>
      <c r="E383" s="13"/>
    </row>
    <row r="384" spans="1:5">
      <c r="A384" s="13"/>
      <c r="B384" s="13"/>
      <c r="C384" s="13"/>
      <c r="D384" s="13"/>
      <c r="E384" s="13"/>
    </row>
    <row r="385" spans="1:5">
      <c r="A385" s="13"/>
      <c r="B385" s="13"/>
      <c r="C385" s="13"/>
      <c r="D385" s="13"/>
      <c r="E385" s="13"/>
    </row>
    <row r="386" spans="1:5">
      <c r="A386" s="13"/>
      <c r="B386" s="13"/>
      <c r="C386" s="13"/>
      <c r="D386" s="13"/>
      <c r="E386" s="13"/>
    </row>
    <row r="387" spans="1:5">
      <c r="A387" s="13"/>
      <c r="B387" s="13"/>
      <c r="C387" s="13"/>
      <c r="D387" s="13"/>
      <c r="E387" s="13"/>
    </row>
    <row r="388" spans="1:5">
      <c r="A388" s="13"/>
      <c r="B388" s="13"/>
      <c r="C388" s="13"/>
      <c r="D388" s="13"/>
      <c r="E388" s="13"/>
    </row>
    <row r="389" spans="1:5">
      <c r="A389" s="13"/>
      <c r="B389" s="13"/>
      <c r="C389" s="13"/>
      <c r="D389" s="13"/>
      <c r="E389" s="13"/>
    </row>
    <row r="390" spans="1:5">
      <c r="A390" s="13"/>
      <c r="B390" s="13"/>
      <c r="C390" s="13"/>
      <c r="D390" s="13"/>
      <c r="E390" s="13"/>
    </row>
    <row r="391" spans="1:5">
      <c r="A391" s="13"/>
      <c r="B391" s="13"/>
      <c r="C391" s="13"/>
      <c r="D391" s="13"/>
      <c r="E391" s="13"/>
    </row>
    <row r="392" spans="1:5">
      <c r="A392" s="13"/>
      <c r="B392" s="13"/>
      <c r="C392" s="13"/>
      <c r="D392" s="13"/>
      <c r="E392" s="13"/>
    </row>
    <row r="393" spans="1:5">
      <c r="A393" s="13"/>
      <c r="B393" s="13"/>
      <c r="C393" s="13"/>
      <c r="D393" s="13"/>
      <c r="E393" s="13"/>
    </row>
    <row r="394" spans="1:5">
      <c r="A394" s="13"/>
      <c r="B394" s="13"/>
      <c r="C394" s="13"/>
      <c r="D394" s="13"/>
      <c r="E394" s="13"/>
    </row>
    <row r="395" spans="1:5">
      <c r="A395" s="13"/>
      <c r="B395" s="13"/>
      <c r="C395" s="13"/>
      <c r="D395" s="13"/>
      <c r="E395" s="13"/>
    </row>
    <row r="396" spans="1:5">
      <c r="A396" s="13"/>
      <c r="B396" s="13"/>
      <c r="C396" s="13"/>
      <c r="D396" s="13"/>
      <c r="E396" s="13"/>
    </row>
    <row r="397" spans="1:5">
      <c r="A397" s="13"/>
      <c r="B397" s="13"/>
      <c r="C397" s="13"/>
      <c r="D397" s="13"/>
      <c r="E397" s="13"/>
    </row>
    <row r="398" spans="1:5">
      <c r="A398" s="13"/>
      <c r="B398" s="13"/>
      <c r="C398" s="13"/>
      <c r="D398" s="13"/>
      <c r="E398" s="13"/>
    </row>
    <row r="399" spans="1:5">
      <c r="A399" s="13"/>
      <c r="B399" s="13"/>
      <c r="C399" s="13"/>
      <c r="D399" s="13"/>
      <c r="E399" s="13"/>
    </row>
    <row r="400" spans="1:5">
      <c r="A400" s="13"/>
      <c r="B400" s="13"/>
      <c r="C400" s="13"/>
      <c r="D400" s="13"/>
      <c r="E400" s="13"/>
    </row>
    <row r="401" spans="1:5">
      <c r="A401" s="13"/>
      <c r="B401" s="13"/>
      <c r="C401" s="13"/>
      <c r="D401" s="13"/>
      <c r="E401" s="13"/>
    </row>
    <row r="402" spans="1:5">
      <c r="A402" s="13"/>
      <c r="B402" s="13"/>
      <c r="C402" s="13"/>
      <c r="D402" s="13"/>
      <c r="E402" s="13"/>
    </row>
    <row r="403" spans="1:5">
      <c r="A403" s="13"/>
      <c r="B403" s="13"/>
      <c r="C403" s="13"/>
      <c r="D403" s="13"/>
      <c r="E403" s="13"/>
    </row>
    <row r="404" spans="1:5">
      <c r="A404" s="13"/>
      <c r="B404" s="13"/>
      <c r="C404" s="13"/>
      <c r="D404" s="13"/>
      <c r="E404" s="13"/>
    </row>
    <row r="405" spans="1:5">
      <c r="A405" s="13"/>
      <c r="B405" s="13"/>
      <c r="C405" s="13"/>
      <c r="D405" s="13"/>
      <c r="E405" s="13"/>
    </row>
    <row r="406" spans="1:5">
      <c r="A406" s="13"/>
      <c r="B406" s="13"/>
      <c r="C406" s="13"/>
      <c r="D406" s="13"/>
      <c r="E406" s="13"/>
    </row>
    <row r="407" spans="1:5">
      <c r="A407" s="13"/>
      <c r="B407" s="13"/>
      <c r="C407" s="13"/>
      <c r="D407" s="13"/>
      <c r="E407" s="13"/>
    </row>
    <row r="408" spans="1:5">
      <c r="A408" s="13"/>
      <c r="B408" s="13"/>
      <c r="C408" s="13"/>
      <c r="D408" s="13"/>
      <c r="E408" s="13"/>
    </row>
    <row r="409" spans="1:5">
      <c r="A409" s="13"/>
      <c r="B409" s="13"/>
      <c r="C409" s="13"/>
      <c r="D409" s="13"/>
      <c r="E409" s="13"/>
    </row>
    <row r="410" spans="1:5">
      <c r="A410" s="13"/>
      <c r="B410" s="13"/>
      <c r="C410" s="13"/>
      <c r="D410" s="13"/>
      <c r="E410" s="13"/>
    </row>
    <row r="411" spans="1:5">
      <c r="A411" s="13"/>
      <c r="B411" s="13"/>
      <c r="C411" s="13"/>
      <c r="D411" s="13"/>
      <c r="E411" s="13"/>
    </row>
    <row r="412" spans="1:5">
      <c r="A412" s="13"/>
      <c r="B412" s="13"/>
      <c r="C412" s="13"/>
      <c r="D412" s="13"/>
      <c r="E412" s="13"/>
    </row>
    <row r="413" spans="1:5">
      <c r="A413" s="13"/>
      <c r="B413" s="13"/>
      <c r="C413" s="13"/>
      <c r="D413" s="13"/>
      <c r="E413" s="13"/>
    </row>
    <row r="414" spans="1:5">
      <c r="A414" s="13"/>
      <c r="B414" s="13"/>
      <c r="C414" s="13"/>
      <c r="D414" s="13"/>
      <c r="E414" s="13"/>
    </row>
    <row r="415" spans="1:5">
      <c r="A415" s="13"/>
      <c r="B415" s="13"/>
      <c r="C415" s="13"/>
      <c r="D415" s="13"/>
      <c r="E415" s="13"/>
    </row>
    <row r="416" spans="1:5">
      <c r="A416" s="13"/>
      <c r="B416" s="13"/>
      <c r="C416" s="13"/>
      <c r="D416" s="13"/>
      <c r="E416" s="13"/>
    </row>
    <row r="417" spans="1:5">
      <c r="A417" s="13"/>
      <c r="B417" s="13"/>
      <c r="C417" s="13"/>
      <c r="D417" s="13"/>
      <c r="E417" s="13"/>
    </row>
    <row r="418" spans="1:5">
      <c r="A418" s="13"/>
      <c r="B418" s="13"/>
      <c r="C418" s="13"/>
      <c r="D418" s="13"/>
      <c r="E418" s="13"/>
    </row>
    <row r="419" spans="1:5">
      <c r="A419" s="13"/>
      <c r="B419" s="13"/>
      <c r="C419" s="13"/>
      <c r="D419" s="13"/>
      <c r="E419" s="13"/>
    </row>
    <row r="420" spans="1:5">
      <c r="A420" s="13"/>
      <c r="B420" s="13"/>
      <c r="C420" s="13"/>
      <c r="D420" s="13"/>
      <c r="E420" s="13"/>
    </row>
    <row r="421" spans="1:5">
      <c r="A421" s="13"/>
      <c r="B421" s="13"/>
      <c r="C421" s="13"/>
      <c r="D421" s="13"/>
      <c r="E421" s="13"/>
    </row>
    <row r="422" spans="1:5">
      <c r="A422" s="13"/>
      <c r="B422" s="13"/>
      <c r="C422" s="13"/>
      <c r="D422" s="13"/>
      <c r="E422" s="13"/>
    </row>
    <row r="423" spans="1:5">
      <c r="A423" s="13"/>
      <c r="B423" s="13"/>
      <c r="C423" s="13"/>
      <c r="D423" s="13"/>
      <c r="E423" s="13"/>
    </row>
    <row r="424" spans="1:5">
      <c r="A424" s="13"/>
      <c r="B424" s="13"/>
      <c r="C424" s="13"/>
      <c r="D424" s="13"/>
      <c r="E424" s="13"/>
    </row>
    <row r="425" spans="1:5">
      <c r="A425" s="13"/>
      <c r="B425" s="13"/>
      <c r="C425" s="13"/>
      <c r="D425" s="13"/>
      <c r="E425" s="13"/>
    </row>
    <row r="426" spans="1:5">
      <c r="A426" s="13"/>
      <c r="B426" s="13"/>
      <c r="C426" s="13"/>
      <c r="D426" s="13"/>
      <c r="E426" s="13"/>
    </row>
    <row r="427" spans="1:5">
      <c r="A427" s="13"/>
      <c r="B427" s="13"/>
      <c r="C427" s="13"/>
      <c r="D427" s="13"/>
      <c r="E427" s="13"/>
    </row>
    <row r="428" spans="1:5">
      <c r="A428" s="13"/>
      <c r="B428" s="13"/>
      <c r="C428" s="13"/>
      <c r="D428" s="13"/>
      <c r="E428" s="13"/>
    </row>
    <row r="429" spans="1:5">
      <c r="A429" s="13"/>
      <c r="B429" s="13"/>
      <c r="C429" s="13"/>
      <c r="D429" s="13"/>
      <c r="E429" s="13"/>
    </row>
    <row r="430" spans="1:5">
      <c r="A430" s="13"/>
      <c r="B430" s="13"/>
      <c r="C430" s="13"/>
      <c r="D430" s="13"/>
      <c r="E430" s="13"/>
    </row>
    <row r="431" spans="1:5">
      <c r="A431" s="13"/>
      <c r="B431" s="13"/>
      <c r="C431" s="13"/>
      <c r="D431" s="13"/>
      <c r="E431" s="13"/>
    </row>
    <row r="432" spans="1:5">
      <c r="A432" s="13"/>
      <c r="B432" s="13"/>
      <c r="C432" s="13"/>
      <c r="D432" s="13"/>
      <c r="E432" s="13"/>
    </row>
    <row r="433" spans="1:5">
      <c r="A433" s="13"/>
      <c r="B433" s="13"/>
      <c r="C433" s="13"/>
      <c r="D433" s="13"/>
      <c r="E433" s="13"/>
    </row>
    <row r="434" spans="1:5">
      <c r="A434" s="13"/>
      <c r="B434" s="13"/>
      <c r="C434" s="13"/>
      <c r="D434" s="13"/>
      <c r="E434" s="13"/>
    </row>
    <row r="435" spans="1:5">
      <c r="A435" s="13"/>
      <c r="B435" s="13"/>
      <c r="C435" s="13"/>
      <c r="D435" s="13"/>
      <c r="E435" s="13"/>
    </row>
    <row r="436" spans="1:5">
      <c r="A436" s="13"/>
      <c r="B436" s="13"/>
      <c r="C436" s="13"/>
      <c r="D436" s="13"/>
      <c r="E436" s="13"/>
    </row>
    <row r="437" spans="1:5">
      <c r="A437" s="13"/>
      <c r="B437" s="13"/>
      <c r="C437" s="13"/>
      <c r="D437" s="13"/>
      <c r="E437" s="13"/>
    </row>
    <row r="438" spans="1:5">
      <c r="A438" s="13"/>
      <c r="B438" s="13"/>
      <c r="C438" s="13"/>
      <c r="D438" s="13"/>
      <c r="E438" s="13"/>
    </row>
    <row r="439" spans="1:5">
      <c r="A439" s="13"/>
      <c r="B439" s="13"/>
      <c r="C439" s="13"/>
      <c r="D439" s="13"/>
      <c r="E439" s="13"/>
    </row>
    <row r="440" spans="1:5">
      <c r="A440" s="13"/>
      <c r="B440" s="13"/>
      <c r="C440" s="13"/>
      <c r="D440" s="13"/>
      <c r="E440" s="13"/>
    </row>
    <row r="441" spans="1:5">
      <c r="A441" s="13"/>
      <c r="B441" s="13"/>
      <c r="C441" s="13"/>
      <c r="D441" s="13"/>
      <c r="E441" s="13"/>
    </row>
    <row r="442" spans="1:5">
      <c r="A442" s="13"/>
      <c r="B442" s="13"/>
      <c r="C442" s="13"/>
      <c r="D442" s="13"/>
      <c r="E442" s="13"/>
    </row>
    <row r="443" spans="1:5">
      <c r="A443" s="13"/>
      <c r="B443" s="13"/>
      <c r="C443" s="13"/>
      <c r="D443" s="13"/>
      <c r="E443" s="13"/>
    </row>
    <row r="444" spans="1:5">
      <c r="A444" s="13"/>
      <c r="B444" s="13"/>
      <c r="C444" s="13"/>
      <c r="D444" s="13"/>
      <c r="E444" s="13"/>
    </row>
    <row r="445" spans="1:5">
      <c r="A445" s="13"/>
      <c r="B445" s="13"/>
      <c r="C445" s="13"/>
      <c r="D445" s="13"/>
      <c r="E445" s="13"/>
    </row>
    <row r="446" spans="1:5">
      <c r="A446" s="13"/>
      <c r="B446" s="13"/>
      <c r="C446" s="13"/>
      <c r="D446" s="13"/>
      <c r="E446" s="13"/>
    </row>
    <row r="447" spans="1:5">
      <c r="A447" s="13"/>
      <c r="B447" s="13"/>
      <c r="C447" s="13"/>
      <c r="D447" s="13"/>
      <c r="E447" s="13"/>
    </row>
    <row r="448" spans="1:5">
      <c r="A448" s="13"/>
      <c r="B448" s="13"/>
      <c r="C448" s="13"/>
      <c r="D448" s="13"/>
      <c r="E448" s="13"/>
    </row>
    <row r="449" spans="1:5">
      <c r="A449" s="13"/>
      <c r="B449" s="13"/>
      <c r="C449" s="13"/>
      <c r="D449" s="13"/>
      <c r="E449" s="13"/>
    </row>
    <row r="450" spans="1:5">
      <c r="A450" s="13"/>
      <c r="B450" s="13"/>
      <c r="C450" s="13"/>
      <c r="D450" s="13"/>
      <c r="E450" s="13"/>
    </row>
    <row r="451" spans="1:5">
      <c r="A451" s="13"/>
      <c r="B451" s="13"/>
      <c r="C451" s="13"/>
      <c r="D451" s="13"/>
      <c r="E451" s="13"/>
    </row>
    <row r="452" spans="1:5">
      <c r="A452" s="13"/>
      <c r="B452" s="13"/>
      <c r="C452" s="13"/>
      <c r="D452" s="13"/>
      <c r="E452" s="13"/>
    </row>
    <row r="453" spans="1:5">
      <c r="A453" s="13"/>
      <c r="B453" s="13"/>
      <c r="C453" s="13"/>
      <c r="D453" s="13"/>
      <c r="E453" s="13"/>
    </row>
    <row r="454" spans="1:5">
      <c r="A454" s="13"/>
      <c r="B454" s="13"/>
      <c r="C454" s="13"/>
      <c r="D454" s="13"/>
      <c r="E454" s="13"/>
    </row>
    <row r="455" spans="1:5">
      <c r="A455" s="13"/>
      <c r="B455" s="13"/>
      <c r="C455" s="13"/>
      <c r="D455" s="13"/>
      <c r="E455" s="13"/>
    </row>
    <row r="456" spans="1:5">
      <c r="A456" s="13"/>
      <c r="B456" s="13"/>
      <c r="C456" s="13"/>
      <c r="D456" s="13"/>
      <c r="E456" s="13"/>
    </row>
    <row r="457" spans="1:5">
      <c r="A457" s="13"/>
      <c r="B457" s="13"/>
      <c r="C457" s="13"/>
      <c r="D457" s="13"/>
      <c r="E457" s="13"/>
    </row>
    <row r="458" spans="1:5">
      <c r="A458" s="13"/>
      <c r="B458" s="13"/>
      <c r="C458" s="13"/>
      <c r="D458" s="13"/>
      <c r="E458" s="13"/>
    </row>
    <row r="459" spans="1:5">
      <c r="A459" s="13"/>
      <c r="B459" s="13"/>
      <c r="C459" s="13"/>
      <c r="D459" s="13"/>
      <c r="E459" s="13"/>
    </row>
    <row r="460" spans="1:5">
      <c r="A460" s="13"/>
      <c r="B460" s="13"/>
      <c r="C460" s="13"/>
      <c r="D460" s="13"/>
      <c r="E460" s="13"/>
    </row>
    <row r="461" spans="1:5">
      <c r="A461" s="13"/>
      <c r="B461" s="13"/>
      <c r="C461" s="13"/>
      <c r="D461" s="13"/>
      <c r="E461" s="13"/>
    </row>
    <row r="462" spans="1:5">
      <c r="A462" s="13"/>
      <c r="B462" s="13"/>
      <c r="C462" s="13"/>
      <c r="D462" s="13"/>
      <c r="E462" s="13"/>
    </row>
    <row r="463" spans="1:5">
      <c r="A463" s="13"/>
      <c r="B463" s="13"/>
      <c r="C463" s="13"/>
      <c r="D463" s="13"/>
      <c r="E463" s="13"/>
    </row>
    <row r="464" spans="1:5">
      <c r="A464" s="13"/>
      <c r="B464" s="13"/>
      <c r="C464" s="13"/>
      <c r="D464" s="13"/>
      <c r="E464" s="13"/>
    </row>
    <row r="465" spans="1:5">
      <c r="A465" s="13"/>
      <c r="B465" s="13"/>
      <c r="C465" s="13"/>
      <c r="D465" s="13"/>
      <c r="E465" s="13"/>
    </row>
    <row r="466" spans="1:5">
      <c r="A466" s="13"/>
      <c r="B466" s="13"/>
      <c r="C466" s="13"/>
      <c r="D466" s="13"/>
      <c r="E466" s="13"/>
    </row>
    <row r="467" spans="1:5">
      <c r="A467" s="13"/>
      <c r="B467" s="13"/>
      <c r="C467" s="13"/>
      <c r="D467" s="13"/>
      <c r="E467" s="13"/>
    </row>
    <row r="468" spans="1:5">
      <c r="A468" s="13"/>
      <c r="B468" s="13"/>
      <c r="C468" s="13"/>
      <c r="D468" s="13"/>
      <c r="E468" s="13"/>
    </row>
    <row r="469" spans="1:5">
      <c r="A469" s="13"/>
      <c r="B469" s="13"/>
      <c r="C469" s="13"/>
      <c r="D469" s="13"/>
      <c r="E469" s="13"/>
    </row>
    <row r="470" spans="1:5">
      <c r="A470" s="13"/>
      <c r="B470" s="13"/>
      <c r="C470" s="13"/>
      <c r="D470" s="13"/>
      <c r="E470" s="13"/>
    </row>
    <row r="471" spans="1:5">
      <c r="A471" s="13"/>
      <c r="B471" s="13"/>
      <c r="C471" s="13"/>
      <c r="D471" s="13"/>
      <c r="E471" s="13"/>
    </row>
    <row r="472" spans="1:5">
      <c r="A472" s="13"/>
      <c r="B472" s="13"/>
      <c r="C472" s="13"/>
      <c r="D472" s="13"/>
      <c r="E472" s="13"/>
    </row>
    <row r="473" spans="1:5">
      <c r="A473" s="13"/>
      <c r="B473" s="13"/>
      <c r="C473" s="13"/>
      <c r="D473" s="13"/>
      <c r="E473" s="13"/>
    </row>
    <row r="474" spans="1:5">
      <c r="A474" s="13"/>
      <c r="B474" s="13"/>
      <c r="C474" s="13"/>
      <c r="D474" s="13"/>
      <c r="E474" s="13"/>
    </row>
    <row r="475" spans="1:5">
      <c r="A475" s="13"/>
      <c r="B475" s="13"/>
      <c r="C475" s="13"/>
      <c r="D475" s="13"/>
      <c r="E475" s="13"/>
    </row>
    <row r="476" spans="1:5">
      <c r="A476" s="13"/>
      <c r="B476" s="13"/>
      <c r="C476" s="13"/>
      <c r="D476" s="13"/>
      <c r="E476" s="13"/>
    </row>
    <row r="477" spans="1:5">
      <c r="A477" s="13"/>
      <c r="B477" s="13"/>
      <c r="C477" s="13"/>
      <c r="D477" s="13"/>
      <c r="E477" s="13"/>
    </row>
    <row r="478" spans="1:5">
      <c r="A478" s="13"/>
      <c r="B478" s="13"/>
      <c r="C478" s="13"/>
      <c r="D478" s="13"/>
      <c r="E478" s="13"/>
    </row>
    <row r="479" spans="1:5">
      <c r="A479" s="13"/>
      <c r="B479" s="13"/>
      <c r="C479" s="13"/>
      <c r="D479" s="13"/>
      <c r="E479" s="13"/>
    </row>
    <row r="480" spans="1:5">
      <c r="A480" s="13"/>
      <c r="B480" s="13"/>
      <c r="C480" s="13"/>
      <c r="D480" s="13"/>
      <c r="E480" s="13"/>
    </row>
    <row r="481" spans="1:5">
      <c r="A481" s="13"/>
      <c r="B481" s="13"/>
      <c r="C481" s="13"/>
      <c r="D481" s="13"/>
      <c r="E481" s="13"/>
    </row>
    <row r="482" spans="1:5">
      <c r="A482" s="13"/>
      <c r="B482" s="13"/>
      <c r="C482" s="13"/>
      <c r="D482" s="13"/>
      <c r="E482" s="13"/>
    </row>
    <row r="483" spans="1:5">
      <c r="A483" s="13"/>
      <c r="B483" s="13"/>
      <c r="C483" s="13"/>
      <c r="D483" s="13"/>
      <c r="E483" s="13"/>
    </row>
    <row r="484" spans="1:5">
      <c r="A484" s="13"/>
      <c r="B484" s="13"/>
      <c r="C484" s="13"/>
      <c r="D484" s="13"/>
      <c r="E484" s="13"/>
    </row>
    <row r="485" spans="1:5">
      <c r="A485" s="13"/>
      <c r="B485" s="13"/>
      <c r="C485" s="13"/>
      <c r="D485" s="13"/>
      <c r="E485" s="13"/>
    </row>
    <row r="486" spans="1:5">
      <c r="A486" s="13"/>
      <c r="B486" s="13"/>
      <c r="C486" s="13"/>
      <c r="D486" s="13"/>
      <c r="E486" s="13"/>
    </row>
    <row r="487" spans="1:5">
      <c r="A487" s="13"/>
      <c r="B487" s="13"/>
      <c r="C487" s="13"/>
      <c r="D487" s="13"/>
      <c r="E487" s="13"/>
    </row>
    <row r="488" spans="1:5">
      <c r="A488" s="13"/>
      <c r="B488" s="13"/>
      <c r="C488" s="13"/>
      <c r="D488" s="13"/>
      <c r="E488" s="13"/>
    </row>
    <row r="489" spans="1:5">
      <c r="A489" s="13"/>
      <c r="B489" s="13"/>
      <c r="C489" s="13"/>
      <c r="D489" s="13"/>
      <c r="E489" s="13"/>
    </row>
    <row r="490" spans="1:5">
      <c r="A490" s="13"/>
      <c r="B490" s="13"/>
      <c r="C490" s="13"/>
      <c r="D490" s="13"/>
      <c r="E490" s="13"/>
    </row>
    <row r="491" spans="1:5">
      <c r="A491" s="13"/>
      <c r="B491" s="13"/>
      <c r="C491" s="13"/>
      <c r="D491" s="13"/>
      <c r="E491" s="13"/>
    </row>
    <row r="492" spans="1:5">
      <c r="A492" s="13"/>
      <c r="B492" s="13"/>
      <c r="C492" s="13"/>
      <c r="D492" s="13"/>
      <c r="E492" s="13"/>
    </row>
    <row r="493" spans="1:5">
      <c r="A493" s="13"/>
      <c r="B493" s="13"/>
      <c r="C493" s="13"/>
      <c r="D493" s="13"/>
      <c r="E493" s="13"/>
    </row>
    <row r="494" spans="1:5">
      <c r="A494" s="13"/>
      <c r="B494" s="13"/>
      <c r="C494" s="13"/>
      <c r="D494" s="13"/>
      <c r="E494" s="13"/>
    </row>
    <row r="495" spans="1:5">
      <c r="A495" s="13"/>
      <c r="B495" s="13"/>
      <c r="C495" s="13"/>
      <c r="D495" s="13"/>
      <c r="E495" s="13"/>
    </row>
    <row r="496" spans="1:5">
      <c r="A496" s="13"/>
      <c r="B496" s="13"/>
      <c r="C496" s="13"/>
      <c r="D496" s="13"/>
      <c r="E496" s="13"/>
    </row>
    <row r="497" spans="1:5">
      <c r="A497" s="13"/>
      <c r="B497" s="13"/>
      <c r="C497" s="13"/>
      <c r="D497" s="13"/>
      <c r="E497" s="13"/>
    </row>
    <row r="498" spans="1:5">
      <c r="A498" s="13"/>
      <c r="B498" s="13"/>
      <c r="C498" s="13"/>
      <c r="D498" s="13"/>
      <c r="E498" s="13"/>
    </row>
    <row r="499" spans="1:5">
      <c r="A499" s="13"/>
      <c r="B499" s="13"/>
      <c r="C499" s="13"/>
      <c r="D499" s="13"/>
      <c r="E499" s="13"/>
    </row>
    <row r="500" spans="1:5">
      <c r="A500" s="13"/>
      <c r="B500" s="13"/>
      <c r="C500" s="13"/>
      <c r="D500" s="13"/>
      <c r="E500" s="13"/>
    </row>
    <row r="501" spans="1:5">
      <c r="A501" s="13"/>
      <c r="B501" s="13"/>
      <c r="C501" s="13"/>
      <c r="D501" s="13"/>
      <c r="E501" s="13"/>
    </row>
    <row r="502" spans="1:5">
      <c r="A502" s="13"/>
      <c r="B502" s="13"/>
      <c r="C502" s="13"/>
      <c r="D502" s="13"/>
      <c r="E502" s="13"/>
    </row>
    <row r="503" spans="1:5">
      <c r="A503" s="13"/>
      <c r="B503" s="13"/>
      <c r="C503" s="13"/>
      <c r="D503" s="13"/>
      <c r="E503" s="13"/>
    </row>
    <row r="504" spans="1:5">
      <c r="A504" s="13"/>
      <c r="B504" s="13"/>
      <c r="C504" s="13"/>
      <c r="D504" s="13"/>
      <c r="E504" s="13"/>
    </row>
    <row r="505" spans="1:5">
      <c r="A505" s="13"/>
      <c r="B505" s="13"/>
      <c r="C505" s="13"/>
      <c r="D505" s="13"/>
      <c r="E505" s="13"/>
    </row>
    <row r="506" spans="1:5">
      <c r="A506" s="13"/>
      <c r="B506" s="13"/>
      <c r="C506" s="13"/>
      <c r="D506" s="13"/>
      <c r="E506" s="13"/>
    </row>
    <row r="507" spans="1:5">
      <c r="A507" s="13"/>
      <c r="B507" s="13"/>
      <c r="C507" s="13"/>
      <c r="D507" s="13"/>
      <c r="E507" s="13"/>
    </row>
    <row r="508" spans="1:5">
      <c r="A508" s="13"/>
      <c r="B508" s="13"/>
      <c r="C508" s="13"/>
      <c r="D508" s="13"/>
      <c r="E508" s="13"/>
    </row>
    <row r="509" spans="1:5">
      <c r="A509" s="13"/>
      <c r="B509" s="13"/>
      <c r="C509" s="13"/>
      <c r="D509" s="13"/>
      <c r="E509" s="13"/>
    </row>
    <row r="510" spans="1:5">
      <c r="A510" s="13"/>
      <c r="B510" s="13"/>
      <c r="C510" s="13"/>
      <c r="D510" s="13"/>
      <c r="E510" s="13"/>
    </row>
    <row r="511" spans="1:5">
      <c r="A511" s="13"/>
      <c r="B511" s="13"/>
      <c r="C511" s="13"/>
      <c r="D511" s="13"/>
      <c r="E511" s="13"/>
    </row>
    <row r="512" spans="1:5">
      <c r="A512" s="13"/>
      <c r="B512" s="13"/>
      <c r="C512" s="13"/>
      <c r="D512" s="13"/>
      <c r="E512" s="13"/>
    </row>
    <row r="513" spans="1:5">
      <c r="A513" s="13"/>
      <c r="B513" s="13"/>
      <c r="C513" s="13"/>
      <c r="D513" s="13"/>
      <c r="E513" s="13"/>
    </row>
    <row r="514" spans="1:5">
      <c r="A514" s="13"/>
      <c r="B514" s="13"/>
      <c r="C514" s="13"/>
      <c r="D514" s="13"/>
      <c r="E514" s="13"/>
    </row>
    <row r="515" spans="1:5">
      <c r="A515" s="13"/>
      <c r="B515" s="13"/>
      <c r="C515" s="13"/>
      <c r="D515" s="13"/>
      <c r="E515" s="13"/>
    </row>
    <row r="516" spans="1:5">
      <c r="A516" s="13"/>
      <c r="B516" s="13"/>
      <c r="C516" s="13"/>
      <c r="D516" s="13"/>
      <c r="E516" s="13"/>
    </row>
    <row r="517" spans="1:5">
      <c r="A517" s="13"/>
      <c r="B517" s="13"/>
      <c r="C517" s="13"/>
      <c r="D517" s="13"/>
      <c r="E517" s="13"/>
    </row>
    <row r="518" spans="1:5">
      <c r="A518" s="13"/>
      <c r="B518" s="13"/>
      <c r="C518" s="13"/>
      <c r="D518" s="13"/>
      <c r="E518" s="13"/>
    </row>
    <row r="519" spans="1:5">
      <c r="A519" s="13"/>
      <c r="B519" s="13"/>
      <c r="C519" s="13"/>
      <c r="D519" s="13"/>
      <c r="E519" s="13"/>
    </row>
    <row r="520" spans="1:5">
      <c r="A520" s="13"/>
      <c r="B520" s="13"/>
      <c r="C520" s="13"/>
      <c r="D520" s="13"/>
      <c r="E520" s="13"/>
    </row>
    <row r="521" spans="1:5">
      <c r="A521" s="13"/>
      <c r="B521" s="13"/>
      <c r="C521" s="13"/>
      <c r="D521" s="13"/>
      <c r="E521" s="13"/>
    </row>
    <row r="522" spans="1:5">
      <c r="A522" s="13"/>
      <c r="B522" s="13"/>
      <c r="C522" s="13"/>
      <c r="D522" s="13"/>
      <c r="E522" s="13"/>
    </row>
    <row r="523" spans="1:5">
      <c r="A523" s="13"/>
      <c r="B523" s="13"/>
      <c r="C523" s="13"/>
      <c r="D523" s="13"/>
      <c r="E523" s="13"/>
    </row>
    <row r="524" spans="1:5">
      <c r="A524" s="13"/>
      <c r="B524" s="13"/>
      <c r="C524" s="13"/>
      <c r="D524" s="13"/>
      <c r="E524" s="13"/>
    </row>
    <row r="525" spans="1:5">
      <c r="A525" s="13"/>
      <c r="B525" s="13"/>
      <c r="C525" s="13"/>
      <c r="D525" s="13"/>
      <c r="E525" s="13"/>
    </row>
    <row r="526" spans="1:5">
      <c r="A526" s="13"/>
      <c r="B526" s="13"/>
      <c r="C526" s="13"/>
      <c r="D526" s="13"/>
      <c r="E526" s="13"/>
    </row>
    <row r="527" spans="1:5">
      <c r="A527" s="13"/>
      <c r="B527" s="13"/>
      <c r="C527" s="13"/>
      <c r="D527" s="13"/>
      <c r="E527" s="13"/>
    </row>
    <row r="528" spans="1:5">
      <c r="A528" s="13"/>
      <c r="B528" s="13"/>
      <c r="C528" s="13"/>
      <c r="D528" s="13"/>
      <c r="E528" s="13"/>
    </row>
    <row r="529" spans="1:5">
      <c r="A529" s="13"/>
      <c r="B529" s="13"/>
      <c r="C529" s="13"/>
      <c r="D529" s="13"/>
      <c r="E529" s="13"/>
    </row>
    <row r="530" spans="1:5">
      <c r="A530" s="13"/>
      <c r="B530" s="13"/>
      <c r="C530" s="13"/>
      <c r="D530" s="13"/>
      <c r="E530" s="13"/>
    </row>
    <row r="531" spans="1:5">
      <c r="A531" s="13"/>
      <c r="B531" s="13"/>
      <c r="C531" s="13"/>
      <c r="D531" s="13"/>
      <c r="E531" s="13"/>
    </row>
    <row r="532" spans="1:5">
      <c r="A532" s="13"/>
      <c r="B532" s="13"/>
      <c r="C532" s="13"/>
      <c r="D532" s="13"/>
      <c r="E532" s="13"/>
    </row>
    <row r="533" spans="1:5">
      <c r="A533" s="13"/>
      <c r="B533" s="13"/>
      <c r="C533" s="13"/>
      <c r="D533" s="13"/>
      <c r="E533" s="13"/>
    </row>
    <row r="534" spans="1:5">
      <c r="A534" s="13"/>
      <c r="B534" s="13"/>
      <c r="C534" s="13"/>
      <c r="D534" s="13"/>
      <c r="E534" s="13"/>
    </row>
    <row r="535" spans="1:5">
      <c r="A535" s="13"/>
      <c r="B535" s="13"/>
      <c r="C535" s="13"/>
      <c r="D535" s="13"/>
      <c r="E535" s="13"/>
    </row>
    <row r="536" spans="1:5">
      <c r="A536" s="13"/>
      <c r="B536" s="13"/>
      <c r="C536" s="13"/>
      <c r="D536" s="13"/>
      <c r="E536" s="13"/>
    </row>
    <row r="537" spans="1:5">
      <c r="A537" s="13"/>
      <c r="B537" s="13"/>
      <c r="C537" s="13"/>
      <c r="D537" s="13"/>
      <c r="E537" s="13"/>
    </row>
    <row r="538" spans="1:5">
      <c r="A538" s="13"/>
      <c r="B538" s="13"/>
      <c r="C538" s="13"/>
      <c r="D538" s="13"/>
      <c r="E538" s="13"/>
    </row>
    <row r="539" spans="1:5">
      <c r="A539" s="13"/>
      <c r="B539" s="13"/>
      <c r="C539" s="13"/>
      <c r="D539" s="13"/>
      <c r="E539" s="13"/>
    </row>
  </sheetData>
  <sheetProtection selectLockedCells="1"/>
  <pageMargins left="0.7" right="0.7" top="0.78740157499999996" bottom="0.78740157499999996"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Info</vt:lpstr>
      <vt:lpstr>Toolbox</vt:lpstr>
      <vt:lpstr>Factsheets</vt:lpstr>
      <vt:lpstr>Support programmes</vt:lpstr>
      <vt:lpstr>Hidden_Lists</vt:lpstr>
      <vt:lpstr>Hidden_Translations</vt:lpstr>
      <vt:lpstr>Hidden_Versions</vt:lpstr>
      <vt:lpstr>Selected_language_column</vt:lpstr>
      <vt:lpstr>Factsheets!Zone_d_impression</vt:lpstr>
      <vt:lpstr>Hidden_Versions!Zone_d_impression</vt:lpstr>
      <vt:lpstr>Info!Zone_d_impression</vt:lpstr>
      <vt:lpstr>'Support programmes'!Zone_d_impression</vt:lpstr>
      <vt:lpstr>Toolbox!Zone_d_impression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Marchi</dc:creator>
  <cp:keywords/>
  <dc:description/>
  <cp:lastModifiedBy>Alexandre Bonneau</cp:lastModifiedBy>
  <cp:revision/>
  <cp:lastPrinted>2021-04-27T07:11:33Z</cp:lastPrinted>
  <dcterms:created xsi:type="dcterms:W3CDTF">2019-10-14T07:34:45Z</dcterms:created>
  <dcterms:modified xsi:type="dcterms:W3CDTF">2021-11-08T11:28:46Z</dcterms:modified>
  <cp:category/>
  <cp:contentStatus/>
</cp:coreProperties>
</file>